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DieseArbeitsmappe" defaultThemeVersion="166925"/>
  <mc:AlternateContent xmlns:mc="http://schemas.openxmlformats.org/markup-compatibility/2006">
    <mc:Choice Requires="x15">
      <x15ac:absPath xmlns:x15ac="http://schemas.microsoft.com/office/spreadsheetml/2010/11/ac" url="https://d.docs.live.net/06f78ecfa5ec5a63/Desktop/"/>
    </mc:Choice>
  </mc:AlternateContent>
  <xr:revisionPtr revIDLastSave="348" documentId="8_{0A95AB53-0B99-4583-9030-641D250C4245}" xr6:coauthVersionLast="47" xr6:coauthVersionMax="47" xr10:uidLastSave="{FE921837-B574-4331-810D-320CA4BE5329}"/>
  <bookViews>
    <workbookView xWindow="-110" yWindow="-110" windowWidth="19420" windowHeight="10300" tabRatio="712" xr2:uid="{00000000-000D-0000-FFFF-FFFF00000000}"/>
  </bookViews>
  <sheets>
    <sheet name="Planung" sheetId="22" r:id="rId1"/>
    <sheet name="proof" sheetId="25" state="hidden" r:id="rId2"/>
    <sheet name="Pairings" sheetId="13" state="hidden" r:id="rId3"/>
    <sheet name="Turnierplan" sheetId="6" r:id="rId4"/>
    <sheet name="Wertung Gr. B" sheetId="31" r:id="rId5"/>
    <sheet name="SR Blätter" sheetId="32" r:id="rId6"/>
    <sheet name="Endrunde 1" sheetId="21" state="hidden" r:id="rId7"/>
    <sheet name="Endrunde 2" sheetId="24" state="hidden" r:id="rId8"/>
    <sheet name="DirVergleich_A" sheetId="10" state="hidden" r:id="rId9"/>
    <sheet name="DirVergleich_B" sheetId="20" state="hidden" r:id="rId10"/>
    <sheet name="Endrunde 3" sheetId="26" state="hidden" r:id="rId11"/>
    <sheet name="Endrunde 4" sheetId="27" state="hidden" r:id="rId12"/>
    <sheet name="Sprache" sheetId="9" r:id="rId13"/>
    <sheet name="Einstellungen" sheetId="14" r:id="rId14"/>
    <sheet name="Info" sheetId="16" r:id="rId15"/>
    <sheet name="Calc1" sheetId="3" state="hidden" r:id="rId16"/>
    <sheet name="Calc2" sheetId="17" state="hidden" r:id="rId17"/>
    <sheet name="CalcE1" sheetId="28" state="hidden" r:id="rId18"/>
    <sheet name="CalcE2" sheetId="29" state="hidden" r:id="rId19"/>
    <sheet name="CalcE3" sheetId="30" state="hidden" r:id="rId20"/>
  </sheets>
  <definedNames>
    <definedName name="_xlnm.Print_Area" localSheetId="5">'SR Blätter'!$A$1:$J$60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9" i="3" l="1"/>
  <c r="F9" i="3" s="1"/>
  <c r="BR46" i="3" s="1"/>
  <c r="Q68" i="3"/>
  <c r="F8" i="3" s="1"/>
  <c r="BR56" i="3" s="1"/>
  <c r="Q69" i="17"/>
  <c r="F9" i="17" s="1"/>
  <c r="Q68" i="17"/>
  <c r="F8" i="17" s="1"/>
  <c r="BR56" i="17" s="1"/>
  <c r="BW51" i="3"/>
  <c r="BX51" i="3"/>
  <c r="BR57" i="3"/>
  <c r="BW29" i="3"/>
  <c r="BR34" i="3"/>
  <c r="BR35" i="3"/>
  <c r="C21" i="3"/>
  <c r="C22" i="3"/>
  <c r="BX40" i="3"/>
  <c r="BX51" i="17"/>
  <c r="BR57" i="17"/>
  <c r="C22" i="17"/>
  <c r="BX29" i="17"/>
  <c r="BR35" i="17"/>
  <c r="BX40" i="17"/>
  <c r="BR46" i="17"/>
  <c r="Q67" i="3"/>
  <c r="F7" i="3" s="1"/>
  <c r="Q64" i="3"/>
  <c r="C30" i="3" s="1"/>
  <c r="F4" i="3"/>
  <c r="BR30" i="3" s="1"/>
  <c r="Q65" i="3"/>
  <c r="C18" i="3" s="1"/>
  <c r="Q66" i="3"/>
  <c r="F6" i="3" s="1"/>
  <c r="Q66" i="17"/>
  <c r="C19" i="17" s="1"/>
  <c r="F6" i="17"/>
  <c r="BU40" i="17" s="1"/>
  <c r="Q67" i="17"/>
  <c r="C33" i="17" s="1"/>
  <c r="Q64" i="17"/>
  <c r="F4" i="17" s="1"/>
  <c r="BS29" i="17" s="1"/>
  <c r="Q65" i="17"/>
  <c r="C18" i="17" s="1"/>
  <c r="BV40" i="3"/>
  <c r="C3" i="9"/>
  <c r="E87" i="9" s="1"/>
  <c r="C4" i="9"/>
  <c r="E49" i="9"/>
  <c r="AD7" i="6"/>
  <c r="E76" i="9"/>
  <c r="E58" i="9"/>
  <c r="Q17" i="27" s="1"/>
  <c r="AD17" i="27" s="1"/>
  <c r="E59" i="9"/>
  <c r="Q24" i="27"/>
  <c r="AD24" i="27" s="1"/>
  <c r="Y18" i="30"/>
  <c r="Y19" i="30"/>
  <c r="Y20" i="30"/>
  <c r="Y17" i="30"/>
  <c r="Y18" i="29"/>
  <c r="Y19" i="29"/>
  <c r="Y20" i="29"/>
  <c r="Y17" i="29"/>
  <c r="Y17" i="28"/>
  <c r="Y18" i="28"/>
  <c r="Y19" i="28"/>
  <c r="Y20" i="28"/>
  <c r="E71" i="9"/>
  <c r="X29" i="27"/>
  <c r="X28" i="27"/>
  <c r="X27" i="27"/>
  <c r="X26" i="27"/>
  <c r="AF25" i="27"/>
  <c r="E10" i="9"/>
  <c r="AE25" i="27"/>
  <c r="E27" i="9"/>
  <c r="AA25" i="27"/>
  <c r="E26" i="9"/>
  <c r="Z25" i="27" s="1"/>
  <c r="E25" i="9"/>
  <c r="W25" i="27"/>
  <c r="E24" i="9"/>
  <c r="V25" i="27"/>
  <c r="E23" i="9"/>
  <c r="U25" i="27"/>
  <c r="E22" i="9"/>
  <c r="T25" i="27"/>
  <c r="E21" i="9"/>
  <c r="S25" i="27"/>
  <c r="X22" i="27"/>
  <c r="X21" i="27"/>
  <c r="X20" i="27"/>
  <c r="X19" i="27"/>
  <c r="AF18" i="27"/>
  <c r="AE18" i="27"/>
  <c r="AA18" i="27"/>
  <c r="Z18" i="27"/>
  <c r="T18" i="27"/>
  <c r="S18" i="27"/>
  <c r="V135" i="30"/>
  <c r="W135" i="30"/>
  <c r="X135" i="30"/>
  <c r="Y135" i="30"/>
  <c r="AA135" i="30" s="1"/>
  <c r="Z207" i="30"/>
  <c r="V134" i="30"/>
  <c r="AA134" i="30" s="1"/>
  <c r="W134" i="30"/>
  <c r="X134" i="30"/>
  <c r="Y134" i="30"/>
  <c r="V133" i="30"/>
  <c r="AA133" i="30" s="1"/>
  <c r="AF133" i="30" s="1"/>
  <c r="W133" i="30"/>
  <c r="X133" i="30"/>
  <c r="Y133" i="30"/>
  <c r="AA205" i="30"/>
  <c r="AB205" i="30" s="1"/>
  <c r="V132" i="30"/>
  <c r="W132" i="30"/>
  <c r="X132" i="30"/>
  <c r="Y132" i="30"/>
  <c r="AA132" i="30" s="1"/>
  <c r="AA204" i="30" s="1"/>
  <c r="AB204" i="30" s="1"/>
  <c r="Z204" i="30"/>
  <c r="V131" i="30"/>
  <c r="W131" i="30"/>
  <c r="X131" i="30"/>
  <c r="Y131" i="30"/>
  <c r="Z203" i="30"/>
  <c r="V130" i="30"/>
  <c r="AA130" i="30" s="1"/>
  <c r="W130" i="30"/>
  <c r="X130" i="30"/>
  <c r="Y130" i="30"/>
  <c r="AA202" i="30"/>
  <c r="AB202" i="30" s="1"/>
  <c r="V129" i="30"/>
  <c r="W129" i="30"/>
  <c r="X129" i="30"/>
  <c r="Y129" i="30"/>
  <c r="AA129" i="30" s="1"/>
  <c r="Z201" i="30"/>
  <c r="V128" i="30"/>
  <c r="AA128" i="30" s="1"/>
  <c r="W128" i="30"/>
  <c r="X128" i="30"/>
  <c r="Y128" i="30"/>
  <c r="V127" i="30"/>
  <c r="W127" i="30"/>
  <c r="X127" i="30"/>
  <c r="Y127" i="30"/>
  <c r="V126" i="30"/>
  <c r="W126" i="30"/>
  <c r="X126" i="30"/>
  <c r="Y126" i="30"/>
  <c r="AA126" i="30" s="1"/>
  <c r="Z198" i="30"/>
  <c r="V125" i="30"/>
  <c r="W125" i="30"/>
  <c r="X125" i="30"/>
  <c r="Y125" i="30"/>
  <c r="V124" i="30"/>
  <c r="AA124" i="30" s="1"/>
  <c r="W124" i="30"/>
  <c r="X124" i="30"/>
  <c r="Y124" i="30"/>
  <c r="V123" i="30"/>
  <c r="W123" i="30"/>
  <c r="X123" i="30"/>
  <c r="Y123" i="30"/>
  <c r="AA123" i="30"/>
  <c r="AA195" i="30" s="1"/>
  <c r="AB195" i="30" s="1"/>
  <c r="Z195" i="30"/>
  <c r="V122" i="30"/>
  <c r="W122" i="30"/>
  <c r="X122" i="30"/>
  <c r="Y122" i="30"/>
  <c r="Z194" i="30"/>
  <c r="V121" i="30"/>
  <c r="W121" i="30"/>
  <c r="Z193" i="30" s="1"/>
  <c r="X121" i="30"/>
  <c r="Y121" i="30"/>
  <c r="V120" i="30"/>
  <c r="W120" i="30"/>
  <c r="X120" i="30"/>
  <c r="Y120" i="30"/>
  <c r="AA120" i="30"/>
  <c r="Z192" i="30"/>
  <c r="V119" i="30"/>
  <c r="AA119" i="30" s="1"/>
  <c r="W119" i="30"/>
  <c r="X119" i="30"/>
  <c r="Y119" i="30"/>
  <c r="V118" i="30"/>
  <c r="W118" i="30"/>
  <c r="Z190" i="30" s="1"/>
  <c r="X118" i="30"/>
  <c r="Y118" i="30"/>
  <c r="AA118" i="30"/>
  <c r="V117" i="30"/>
  <c r="W117" i="30"/>
  <c r="X117" i="30"/>
  <c r="Y117" i="30"/>
  <c r="AA117" i="30" s="1"/>
  <c r="AA189" i="30" s="1"/>
  <c r="AB189" i="30"/>
  <c r="Z189" i="30"/>
  <c r="V116" i="30"/>
  <c r="W116" i="30"/>
  <c r="X116" i="30"/>
  <c r="Y116" i="30"/>
  <c r="Z188" i="30"/>
  <c r="V115" i="30"/>
  <c r="W115" i="30"/>
  <c r="Z187" i="30" s="1"/>
  <c r="X115" i="30"/>
  <c r="Y115" i="30"/>
  <c r="V114" i="30"/>
  <c r="W114" i="30"/>
  <c r="X114" i="30"/>
  <c r="Y114" i="30"/>
  <c r="AA114" i="30"/>
  <c r="Z186" i="30"/>
  <c r="V113" i="30"/>
  <c r="W113" i="30"/>
  <c r="X113" i="30"/>
  <c r="Y113" i="30"/>
  <c r="Z185" i="30"/>
  <c r="V112" i="30"/>
  <c r="W112" i="30"/>
  <c r="X112" i="30"/>
  <c r="AA112" i="30" s="1"/>
  <c r="Y112" i="30"/>
  <c r="AA184" i="30"/>
  <c r="AB184" i="30" s="1"/>
  <c r="V111" i="30"/>
  <c r="W111" i="30"/>
  <c r="X111" i="30"/>
  <c r="Y111" i="30"/>
  <c r="AA111" i="30"/>
  <c r="Z183" i="30"/>
  <c r="V110" i="30"/>
  <c r="W110" i="30"/>
  <c r="Z182" i="30" s="1"/>
  <c r="X110" i="30"/>
  <c r="Y110" i="30"/>
  <c r="V109" i="30"/>
  <c r="W109" i="30"/>
  <c r="X109" i="30"/>
  <c r="Y109" i="30"/>
  <c r="V108" i="30"/>
  <c r="W108" i="30"/>
  <c r="X108" i="30"/>
  <c r="Y108" i="30"/>
  <c r="AA108" i="30" s="1"/>
  <c r="Z180" i="30"/>
  <c r="V107" i="30"/>
  <c r="AA107" i="30" s="1"/>
  <c r="W107" i="30"/>
  <c r="X107" i="30"/>
  <c r="Y107" i="30"/>
  <c r="V106" i="30"/>
  <c r="AA106" i="30" s="1"/>
  <c r="AF106" i="30" s="1"/>
  <c r="W106" i="30"/>
  <c r="X106" i="30"/>
  <c r="Y106" i="30"/>
  <c r="AA178" i="30"/>
  <c r="AB178" i="30"/>
  <c r="V105" i="30"/>
  <c r="W105" i="30"/>
  <c r="X105" i="30"/>
  <c r="Y105" i="30"/>
  <c r="AA105" i="30"/>
  <c r="Z177" i="30"/>
  <c r="V104" i="30"/>
  <c r="W104" i="30"/>
  <c r="X104" i="30"/>
  <c r="Y104" i="30"/>
  <c r="Z176" i="30"/>
  <c r="V103" i="30"/>
  <c r="W103" i="30"/>
  <c r="X103" i="30"/>
  <c r="Y103" i="30"/>
  <c r="V102" i="30"/>
  <c r="W102" i="30"/>
  <c r="X102" i="30"/>
  <c r="Y102" i="30"/>
  <c r="AA102" i="30"/>
  <c r="AE102" i="30" s="1"/>
  <c r="Z174" i="30"/>
  <c r="V101" i="30"/>
  <c r="AA101" i="30" s="1"/>
  <c r="W101" i="30"/>
  <c r="X101" i="30"/>
  <c r="Y101" i="30"/>
  <c r="V100" i="30"/>
  <c r="W100" i="30"/>
  <c r="Z172" i="30" s="1"/>
  <c r="X100" i="30"/>
  <c r="AA100" i="30" s="1"/>
  <c r="Y100" i="30"/>
  <c r="V99" i="30"/>
  <c r="W99" i="30"/>
  <c r="X99" i="30"/>
  <c r="Y99" i="30"/>
  <c r="AA99" i="30" s="1"/>
  <c r="AA171" i="30" s="1"/>
  <c r="AB171" i="30" s="1"/>
  <c r="Z171" i="30"/>
  <c r="V98" i="30"/>
  <c r="W98" i="30"/>
  <c r="X98" i="30"/>
  <c r="Y98" i="30"/>
  <c r="Z170" i="30"/>
  <c r="V97" i="30"/>
  <c r="W97" i="30"/>
  <c r="Z169" i="30" s="1"/>
  <c r="X97" i="30"/>
  <c r="Y97" i="30"/>
  <c r="V96" i="30"/>
  <c r="W96" i="30"/>
  <c r="X96" i="30"/>
  <c r="Y96" i="30"/>
  <c r="AA96" i="30"/>
  <c r="AA168" i="30"/>
  <c r="AB168" i="30" s="1"/>
  <c r="Z168" i="30"/>
  <c r="V95" i="30"/>
  <c r="W95" i="30"/>
  <c r="X95" i="30"/>
  <c r="Y95" i="30"/>
  <c r="Z167" i="30"/>
  <c r="V94" i="30"/>
  <c r="W94" i="30"/>
  <c r="Z166" i="30" s="1"/>
  <c r="X94" i="30"/>
  <c r="Y94" i="30"/>
  <c r="AA94" i="30"/>
  <c r="V93" i="30"/>
  <c r="W93" i="30"/>
  <c r="X93" i="30"/>
  <c r="Y93" i="30"/>
  <c r="AA93" i="30" s="1"/>
  <c r="AA165" i="30" s="1"/>
  <c r="AB165" i="30" s="1"/>
  <c r="Z165" i="30"/>
  <c r="V92" i="30"/>
  <c r="W92" i="30"/>
  <c r="Z164" i="30" s="1"/>
  <c r="X92" i="30"/>
  <c r="Y92" i="30"/>
  <c r="V91" i="30"/>
  <c r="W91" i="30"/>
  <c r="X91" i="30"/>
  <c r="Y91" i="30"/>
  <c r="V90" i="30"/>
  <c r="W90" i="30"/>
  <c r="X90" i="30"/>
  <c r="Y90" i="30"/>
  <c r="AA90" i="30" s="1"/>
  <c r="Z162" i="30"/>
  <c r="V89" i="30"/>
  <c r="W89" i="30"/>
  <c r="X89" i="30"/>
  <c r="Y89" i="30"/>
  <c r="V88" i="30"/>
  <c r="W88" i="30"/>
  <c r="X88" i="30"/>
  <c r="Y88" i="30"/>
  <c r="V87" i="30"/>
  <c r="W87" i="30"/>
  <c r="X87" i="30"/>
  <c r="Y87" i="30"/>
  <c r="AA87" i="30" s="1"/>
  <c r="AA159" i="30" s="1"/>
  <c r="AB159" i="30" s="1"/>
  <c r="Z159" i="30"/>
  <c r="V86" i="30"/>
  <c r="W86" i="30"/>
  <c r="X86" i="30"/>
  <c r="Y86" i="30"/>
  <c r="Z158" i="30"/>
  <c r="V85" i="30"/>
  <c r="W85" i="30"/>
  <c r="Z157" i="30" s="1"/>
  <c r="X85" i="30"/>
  <c r="Y85" i="30"/>
  <c r="V84" i="30"/>
  <c r="W84" i="30"/>
  <c r="X84" i="30"/>
  <c r="Y84" i="30"/>
  <c r="AA84" i="30"/>
  <c r="Z156" i="30"/>
  <c r="V83" i="30"/>
  <c r="W83" i="30"/>
  <c r="X83" i="30"/>
  <c r="Y83" i="30"/>
  <c r="V82" i="30"/>
  <c r="W82" i="30"/>
  <c r="Z154" i="30" s="1"/>
  <c r="X82" i="30"/>
  <c r="Y82" i="30"/>
  <c r="AA82" i="30"/>
  <c r="AB135" i="30"/>
  <c r="Z135" i="30"/>
  <c r="AB134" i="30"/>
  <c r="Z134" i="30"/>
  <c r="AE133" i="30"/>
  <c r="AB133" i="30"/>
  <c r="Z133" i="30"/>
  <c r="AF132" i="30"/>
  <c r="AE132" i="30"/>
  <c r="AB132" i="30"/>
  <c r="Z132" i="30"/>
  <c r="AB131" i="30"/>
  <c r="Z131" i="30"/>
  <c r="AB130" i="30"/>
  <c r="Z130" i="30"/>
  <c r="AB129" i="30"/>
  <c r="Z129" i="30"/>
  <c r="AF128" i="30"/>
  <c r="AB128" i="30"/>
  <c r="Z128" i="30"/>
  <c r="AB127" i="30"/>
  <c r="Z127" i="30"/>
  <c r="AE126" i="30"/>
  <c r="AB126" i="30"/>
  <c r="Z126" i="30"/>
  <c r="AB125" i="30"/>
  <c r="Z125" i="30"/>
  <c r="AB124" i="30"/>
  <c r="Z124" i="30"/>
  <c r="AB123" i="30"/>
  <c r="Z123" i="30"/>
  <c r="AB122" i="30"/>
  <c r="Z122" i="30"/>
  <c r="AB121" i="30"/>
  <c r="Z121" i="30"/>
  <c r="AB120" i="30"/>
  <c r="Z120" i="30"/>
  <c r="AB119" i="30"/>
  <c r="Z119" i="30"/>
  <c r="AB118" i="30"/>
  <c r="Z118" i="30"/>
  <c r="AF117" i="30"/>
  <c r="AE117" i="30"/>
  <c r="AB117" i="30"/>
  <c r="Z117" i="30"/>
  <c r="AB116" i="30"/>
  <c r="Z116" i="30"/>
  <c r="AB115" i="30"/>
  <c r="Z115" i="30"/>
  <c r="AB114" i="30"/>
  <c r="Z114" i="30"/>
  <c r="AB113" i="30"/>
  <c r="Z113" i="30"/>
  <c r="AB112" i="30"/>
  <c r="Z112" i="30"/>
  <c r="AB111" i="30"/>
  <c r="Z111" i="30"/>
  <c r="AB110" i="30"/>
  <c r="Z110" i="30"/>
  <c r="AB109" i="30"/>
  <c r="Z109" i="30"/>
  <c r="AE108" i="30"/>
  <c r="AB108" i="30"/>
  <c r="Z108" i="30"/>
  <c r="AB107" i="30"/>
  <c r="Z107" i="30"/>
  <c r="AE106" i="30"/>
  <c r="AB106" i="30"/>
  <c r="Z106" i="30"/>
  <c r="AB105" i="30"/>
  <c r="Z105" i="30"/>
  <c r="AB104" i="30"/>
  <c r="Z104" i="30"/>
  <c r="AB103" i="30"/>
  <c r="Z103" i="30"/>
  <c r="AF102" i="30"/>
  <c r="AB102" i="30"/>
  <c r="Z102" i="30"/>
  <c r="AB101" i="30"/>
  <c r="Z101" i="30"/>
  <c r="AB100" i="30"/>
  <c r="Z100" i="30"/>
  <c r="AB99" i="30"/>
  <c r="Z99" i="30"/>
  <c r="AB98" i="30"/>
  <c r="Z98" i="30"/>
  <c r="AB97" i="30"/>
  <c r="Z97" i="30"/>
  <c r="AF96" i="30"/>
  <c r="AE96" i="30"/>
  <c r="AB96" i="30"/>
  <c r="Z96" i="30"/>
  <c r="AB95" i="30"/>
  <c r="Z95" i="30"/>
  <c r="AB94" i="30"/>
  <c r="Z94" i="30"/>
  <c r="AF93" i="30"/>
  <c r="AE93" i="30"/>
  <c r="AB93" i="30"/>
  <c r="Z93" i="30"/>
  <c r="Z90" i="30"/>
  <c r="AB87" i="30"/>
  <c r="Z87" i="30"/>
  <c r="Z84" i="30"/>
  <c r="Z82" i="30"/>
  <c r="Q72" i="30"/>
  <c r="F12" i="30" s="1"/>
  <c r="Q71" i="30"/>
  <c r="Q70" i="30"/>
  <c r="Q69" i="30"/>
  <c r="Q68" i="30"/>
  <c r="C34" i="30" s="1"/>
  <c r="F9" i="30"/>
  <c r="F8" i="30"/>
  <c r="BW51" i="30" s="1"/>
  <c r="C25" i="30"/>
  <c r="BR57" i="30"/>
  <c r="C22" i="30"/>
  <c r="BR56" i="30"/>
  <c r="C21" i="30"/>
  <c r="BW29" i="30"/>
  <c r="BR38" i="30"/>
  <c r="BR45" i="30"/>
  <c r="BW40" i="30"/>
  <c r="C35" i="30"/>
  <c r="V135" i="29"/>
  <c r="W135" i="29"/>
  <c r="Z207" i="29" s="1"/>
  <c r="X135" i="29"/>
  <c r="Y135" i="29"/>
  <c r="V134" i="29"/>
  <c r="W134" i="29"/>
  <c r="X134" i="29"/>
  <c r="Y134" i="29"/>
  <c r="AA134" i="29"/>
  <c r="AA206" i="29"/>
  <c r="AB206" i="29" s="1"/>
  <c r="Z206" i="29"/>
  <c r="V133" i="29"/>
  <c r="W133" i="29"/>
  <c r="X133" i="29"/>
  <c r="Y133" i="29"/>
  <c r="AA133" i="29"/>
  <c r="AA205" i="29" s="1"/>
  <c r="AB205" i="29"/>
  <c r="Z205" i="29"/>
  <c r="V132" i="29"/>
  <c r="W132" i="29"/>
  <c r="Z204" i="29" s="1"/>
  <c r="X132" i="29"/>
  <c r="Y132" i="29"/>
  <c r="V131" i="29"/>
  <c r="W131" i="29"/>
  <c r="Z203" i="29" s="1"/>
  <c r="X131" i="29"/>
  <c r="Y131" i="29"/>
  <c r="V130" i="29"/>
  <c r="W130" i="29"/>
  <c r="X130" i="29"/>
  <c r="Y130" i="29"/>
  <c r="AA130" i="29"/>
  <c r="Z202" i="29"/>
  <c r="V129" i="29"/>
  <c r="W129" i="29"/>
  <c r="X129" i="29"/>
  <c r="Y129" i="29"/>
  <c r="V128" i="29"/>
  <c r="W128" i="29"/>
  <c r="Z200" i="29" s="1"/>
  <c r="X128" i="29"/>
  <c r="Y128" i="29"/>
  <c r="AA128" i="29"/>
  <c r="V127" i="29"/>
  <c r="W127" i="29"/>
  <c r="X127" i="29"/>
  <c r="Y127" i="29"/>
  <c r="AA127" i="29"/>
  <c r="AE127" i="29" s="1"/>
  <c r="AA199" i="29"/>
  <c r="AB199" i="29"/>
  <c r="Z199" i="29"/>
  <c r="V126" i="29"/>
  <c r="W126" i="29"/>
  <c r="Z198" i="29" s="1"/>
  <c r="X126" i="29"/>
  <c r="Y126" i="29"/>
  <c r="V125" i="29"/>
  <c r="W125" i="29"/>
  <c r="X125" i="29"/>
  <c r="AA125" i="29" s="1"/>
  <c r="Y125" i="29"/>
  <c r="Z197" i="29"/>
  <c r="V124" i="29"/>
  <c r="W124" i="29"/>
  <c r="X124" i="29"/>
  <c r="Y124" i="29"/>
  <c r="AA124" i="29"/>
  <c r="AA196" i="29" s="1"/>
  <c r="AB196" i="29"/>
  <c r="Z196" i="29"/>
  <c r="V123" i="29"/>
  <c r="W123" i="29"/>
  <c r="X123" i="29"/>
  <c r="Y123" i="29"/>
  <c r="V122" i="29"/>
  <c r="W122" i="29"/>
  <c r="X122" i="29"/>
  <c r="Y122" i="29"/>
  <c r="Z194" i="29"/>
  <c r="V121" i="29"/>
  <c r="W121" i="29"/>
  <c r="X121" i="29"/>
  <c r="Y121" i="29"/>
  <c r="AA121" i="29"/>
  <c r="AA193" i="29"/>
  <c r="AB193" i="29" s="1"/>
  <c r="Z193" i="29"/>
  <c r="V120" i="29"/>
  <c r="W120" i="29"/>
  <c r="X120" i="29"/>
  <c r="Y120" i="29"/>
  <c r="V119" i="29"/>
  <c r="AA119" i="29" s="1"/>
  <c r="W119" i="29"/>
  <c r="X119" i="29"/>
  <c r="Y119" i="29"/>
  <c r="AA191" i="29"/>
  <c r="AB191" i="29" s="1"/>
  <c r="V118" i="29"/>
  <c r="W118" i="29"/>
  <c r="X118" i="29"/>
  <c r="Y118" i="29"/>
  <c r="AA118" i="29"/>
  <c r="AF118" i="29" s="1"/>
  <c r="Z190" i="29"/>
  <c r="V117" i="29"/>
  <c r="W117" i="29"/>
  <c r="Z189" i="29" s="1"/>
  <c r="X117" i="29"/>
  <c r="Y117" i="29"/>
  <c r="V116" i="29"/>
  <c r="W116" i="29"/>
  <c r="X116" i="29"/>
  <c r="AA116" i="29" s="1"/>
  <c r="Y116" i="29"/>
  <c r="Z188" i="29"/>
  <c r="V115" i="29"/>
  <c r="W115" i="29"/>
  <c r="X115" i="29"/>
  <c r="Y115" i="29"/>
  <c r="AA115" i="29"/>
  <c r="AA187" i="29" s="1"/>
  <c r="AB187" i="29"/>
  <c r="Z187" i="29"/>
  <c r="V114" i="29"/>
  <c r="AA114" i="29" s="1"/>
  <c r="W114" i="29"/>
  <c r="X114" i="29"/>
  <c r="Y114" i="29"/>
  <c r="V113" i="29"/>
  <c r="W113" i="29"/>
  <c r="X113" i="29"/>
  <c r="Y113" i="29"/>
  <c r="Z185" i="29"/>
  <c r="V112" i="29"/>
  <c r="W112" i="29"/>
  <c r="X112" i="29"/>
  <c r="Y112" i="29"/>
  <c r="AA112" i="29"/>
  <c r="Z184" i="29"/>
  <c r="V111" i="29"/>
  <c r="W111" i="29"/>
  <c r="X111" i="29"/>
  <c r="Y111" i="29"/>
  <c r="V110" i="29"/>
  <c r="AA110" i="29" s="1"/>
  <c r="W110" i="29"/>
  <c r="X110" i="29"/>
  <c r="Y110" i="29"/>
  <c r="V109" i="29"/>
  <c r="W109" i="29"/>
  <c r="X109" i="29"/>
  <c r="Y109" i="29"/>
  <c r="AA109" i="29"/>
  <c r="AE109" i="29" s="1"/>
  <c r="AA181" i="29"/>
  <c r="AB181" i="29" s="1"/>
  <c r="Z181" i="29"/>
  <c r="V108" i="29"/>
  <c r="W108" i="29"/>
  <c r="Z180" i="29" s="1"/>
  <c r="X108" i="29"/>
  <c r="Y108" i="29"/>
  <c r="V107" i="29"/>
  <c r="W107" i="29"/>
  <c r="X107" i="29"/>
  <c r="AA107" i="29" s="1"/>
  <c r="AE107" i="29" s="1"/>
  <c r="Y107" i="29"/>
  <c r="AA179" i="29"/>
  <c r="AB179" i="29" s="1"/>
  <c r="Z179" i="29"/>
  <c r="V106" i="29"/>
  <c r="W106" i="29"/>
  <c r="X106" i="29"/>
  <c r="Y106" i="29"/>
  <c r="AA106" i="29"/>
  <c r="AA178" i="29" s="1"/>
  <c r="AB178" i="29"/>
  <c r="Z178" i="29"/>
  <c r="V105" i="29"/>
  <c r="W105" i="29"/>
  <c r="Z177" i="29" s="1"/>
  <c r="X105" i="29"/>
  <c r="Y105" i="29"/>
  <c r="V104" i="29"/>
  <c r="W104" i="29"/>
  <c r="Z176" i="29" s="1"/>
  <c r="X104" i="29"/>
  <c r="Y104" i="29"/>
  <c r="V103" i="29"/>
  <c r="W103" i="29"/>
  <c r="X103" i="29"/>
  <c r="Y103" i="29"/>
  <c r="AA103" i="29"/>
  <c r="AA175" i="29" s="1"/>
  <c r="AB175" i="29" s="1"/>
  <c r="Z175" i="29"/>
  <c r="V102" i="29"/>
  <c r="W102" i="29"/>
  <c r="X102" i="29"/>
  <c r="Y102" i="29"/>
  <c r="V101" i="29"/>
  <c r="W101" i="29"/>
  <c r="X101" i="29"/>
  <c r="Y101" i="29"/>
  <c r="V100" i="29"/>
  <c r="W100" i="29"/>
  <c r="X100" i="29"/>
  <c r="Y100" i="29"/>
  <c r="AA100" i="29"/>
  <c r="AA172" i="29"/>
  <c r="AB172" i="29"/>
  <c r="Z172" i="29"/>
  <c r="V99" i="29"/>
  <c r="AA99" i="29" s="1"/>
  <c r="W99" i="29"/>
  <c r="X99" i="29"/>
  <c r="Y99" i="29"/>
  <c r="V98" i="29"/>
  <c r="W98" i="29"/>
  <c r="X98" i="29"/>
  <c r="AA98" i="29" s="1"/>
  <c r="Y98" i="29"/>
  <c r="Z170" i="29"/>
  <c r="V97" i="29"/>
  <c r="W97" i="29"/>
  <c r="X97" i="29"/>
  <c r="Y97" i="29"/>
  <c r="AA97" i="29"/>
  <c r="AA169" i="29" s="1"/>
  <c r="AB169" i="29"/>
  <c r="Z169" i="29"/>
  <c r="V96" i="29"/>
  <c r="W96" i="29"/>
  <c r="X96" i="29"/>
  <c r="Y96" i="29"/>
  <c r="V95" i="29"/>
  <c r="W95" i="29"/>
  <c r="Z167" i="29" s="1"/>
  <c r="X95" i="29"/>
  <c r="Y95" i="29"/>
  <c r="V94" i="29"/>
  <c r="W94" i="29"/>
  <c r="X94" i="29"/>
  <c r="Y94" i="29"/>
  <c r="AA94" i="29"/>
  <c r="AA166" i="29"/>
  <c r="AB166" i="29" s="1"/>
  <c r="Z166" i="29"/>
  <c r="V93" i="29"/>
  <c r="W93" i="29"/>
  <c r="X93" i="29"/>
  <c r="Y93" i="29"/>
  <c r="V92" i="29"/>
  <c r="AA92" i="29" s="1"/>
  <c r="W92" i="29"/>
  <c r="X92" i="29"/>
  <c r="Y92" i="29"/>
  <c r="AA164" i="29"/>
  <c r="AB164" i="29" s="1"/>
  <c r="V91" i="29"/>
  <c r="W91" i="29"/>
  <c r="X91" i="29"/>
  <c r="Y91" i="29"/>
  <c r="AA91" i="29"/>
  <c r="AA163" i="29"/>
  <c r="AB163" i="29" s="1"/>
  <c r="Z163" i="29"/>
  <c r="V90" i="29"/>
  <c r="W90" i="29"/>
  <c r="Z162" i="29" s="1"/>
  <c r="X90" i="29"/>
  <c r="Y90" i="29"/>
  <c r="V89" i="29"/>
  <c r="W89" i="29"/>
  <c r="X89" i="29"/>
  <c r="Y89" i="29"/>
  <c r="AA89" i="29"/>
  <c r="Z161" i="29"/>
  <c r="V88" i="29"/>
  <c r="W88" i="29"/>
  <c r="X88" i="29"/>
  <c r="Y88" i="29"/>
  <c r="AA88" i="29"/>
  <c r="AB88" i="29" s="1"/>
  <c r="Z160" i="29"/>
  <c r="V87" i="29"/>
  <c r="W87" i="29"/>
  <c r="Z159" i="29" s="1"/>
  <c r="X87" i="29"/>
  <c r="Y87" i="29"/>
  <c r="V86" i="29"/>
  <c r="W86" i="29"/>
  <c r="X86" i="29"/>
  <c r="Y86" i="29"/>
  <c r="Z158" i="29"/>
  <c r="V85" i="29"/>
  <c r="W85" i="29"/>
  <c r="X85" i="29"/>
  <c r="Y85" i="29"/>
  <c r="AA85" i="29"/>
  <c r="Z157" i="29"/>
  <c r="V84" i="29"/>
  <c r="W84" i="29"/>
  <c r="X84" i="29"/>
  <c r="Y84" i="29"/>
  <c r="V83" i="29"/>
  <c r="W83" i="29"/>
  <c r="X83" i="29"/>
  <c r="Y83" i="29"/>
  <c r="V82" i="29"/>
  <c r="W82" i="29"/>
  <c r="X82" i="29"/>
  <c r="Y82" i="29"/>
  <c r="AA82" i="29"/>
  <c r="AA154" i="29" s="1"/>
  <c r="AB154" i="29" s="1"/>
  <c r="Z154" i="29"/>
  <c r="AB135" i="29"/>
  <c r="Z135" i="29"/>
  <c r="AB134" i="29"/>
  <c r="Z134" i="29"/>
  <c r="AF133" i="29"/>
  <c r="AE133" i="29"/>
  <c r="AB133" i="29"/>
  <c r="Z133" i="29"/>
  <c r="AB132" i="29"/>
  <c r="Z132" i="29"/>
  <c r="AB131" i="29"/>
  <c r="Z131" i="29"/>
  <c r="AB130" i="29"/>
  <c r="Z130" i="29"/>
  <c r="AB129" i="29"/>
  <c r="Z129" i="29"/>
  <c r="AB128" i="29"/>
  <c r="Z128" i="29"/>
  <c r="AF127" i="29"/>
  <c r="AB127" i="29"/>
  <c r="Z127" i="29"/>
  <c r="AB126" i="29"/>
  <c r="Z126" i="29"/>
  <c r="AE125" i="29"/>
  <c r="AB125" i="29"/>
  <c r="Z125" i="29"/>
  <c r="AF124" i="29"/>
  <c r="AE124" i="29"/>
  <c r="AB124" i="29"/>
  <c r="Z124" i="29"/>
  <c r="AB123" i="29"/>
  <c r="Z123" i="29"/>
  <c r="AB122" i="29"/>
  <c r="Z122" i="29"/>
  <c r="AF121" i="29"/>
  <c r="AE121" i="29"/>
  <c r="AB121" i="29"/>
  <c r="Z121" i="29"/>
  <c r="AB120" i="29"/>
  <c r="Z120" i="29"/>
  <c r="AB119" i="29"/>
  <c r="Z119" i="29"/>
  <c r="AE118" i="29"/>
  <c r="AB118" i="29"/>
  <c r="Z118" i="29"/>
  <c r="AB117" i="29"/>
  <c r="Z117" i="29"/>
  <c r="AF116" i="29"/>
  <c r="AB116" i="29"/>
  <c r="Z116" i="29"/>
  <c r="AF115" i="29"/>
  <c r="AE115" i="29"/>
  <c r="AB115" i="29"/>
  <c r="Z115" i="29"/>
  <c r="AB114" i="29"/>
  <c r="Z114" i="29"/>
  <c r="AB113" i="29"/>
  <c r="Z113" i="29"/>
  <c r="AB112" i="29"/>
  <c r="Z112" i="29"/>
  <c r="AB111" i="29"/>
  <c r="Z111" i="29"/>
  <c r="AB110" i="29"/>
  <c r="Z110" i="29"/>
  <c r="AF109" i="29"/>
  <c r="AB109" i="29"/>
  <c r="Z109" i="29"/>
  <c r="AB108" i="29"/>
  <c r="Z108" i="29"/>
  <c r="AF107" i="29"/>
  <c r="AB107" i="29"/>
  <c r="Z107" i="29"/>
  <c r="AF106" i="29"/>
  <c r="AE106" i="29"/>
  <c r="AB106" i="29"/>
  <c r="Z106" i="29"/>
  <c r="AB105" i="29"/>
  <c r="Z105" i="29"/>
  <c r="AB104" i="29"/>
  <c r="Z104" i="29"/>
  <c r="AB103" i="29"/>
  <c r="Z103" i="29"/>
  <c r="AB102" i="29"/>
  <c r="Z102" i="29"/>
  <c r="AB101" i="29"/>
  <c r="Z101" i="29"/>
  <c r="AF100" i="29"/>
  <c r="AE100" i="29"/>
  <c r="AB100" i="29"/>
  <c r="Z100" i="29"/>
  <c r="AB99" i="29"/>
  <c r="Z99" i="29"/>
  <c r="AB98" i="29"/>
  <c r="Z98" i="29"/>
  <c r="AF97" i="29"/>
  <c r="AE97" i="29"/>
  <c r="AB97" i="29"/>
  <c r="Z97" i="29"/>
  <c r="AB96" i="29"/>
  <c r="Z96" i="29"/>
  <c r="AB95" i="29"/>
  <c r="Z95" i="29"/>
  <c r="AB94" i="29"/>
  <c r="Z94" i="29"/>
  <c r="Z93" i="29"/>
  <c r="AF92" i="29"/>
  <c r="AE92" i="29"/>
  <c r="AB92" i="29"/>
  <c r="Z92" i="29"/>
  <c r="Z91" i="29"/>
  <c r="Z89" i="29"/>
  <c r="AF88" i="29"/>
  <c r="AE88" i="29"/>
  <c r="Z88" i="29"/>
  <c r="Z86" i="29"/>
  <c r="Z85" i="29"/>
  <c r="Z84" i="29"/>
  <c r="AE82" i="29"/>
  <c r="Z82" i="29"/>
  <c r="Q72" i="29"/>
  <c r="Q71" i="29"/>
  <c r="Q70" i="29"/>
  <c r="C23" i="29" s="1"/>
  <c r="Q69" i="29"/>
  <c r="Q68" i="29"/>
  <c r="F11" i="29"/>
  <c r="C24" i="29"/>
  <c r="BR37" i="29"/>
  <c r="C37" i="29"/>
  <c r="C35" i="29"/>
  <c r="C34" i="29"/>
  <c r="V82" i="28"/>
  <c r="W82" i="28"/>
  <c r="X82" i="28"/>
  <c r="Y82" i="28"/>
  <c r="V83" i="28"/>
  <c r="W83" i="28"/>
  <c r="X83" i="28"/>
  <c r="Y83" i="28"/>
  <c r="AA83" i="28" s="1"/>
  <c r="V84" i="28"/>
  <c r="W84" i="28"/>
  <c r="AA84" i="28" s="1"/>
  <c r="X84" i="28"/>
  <c r="Y84" i="28"/>
  <c r="V85" i="28"/>
  <c r="W85" i="28"/>
  <c r="X85" i="28"/>
  <c r="Y85" i="28"/>
  <c r="V86" i="28"/>
  <c r="W86" i="28"/>
  <c r="X86" i="28"/>
  <c r="Y86" i="28"/>
  <c r="AA86" i="28" s="1"/>
  <c r="V87" i="28"/>
  <c r="W87" i="28"/>
  <c r="X87" i="28"/>
  <c r="Y87" i="28"/>
  <c r="V88" i="28"/>
  <c r="W88" i="28"/>
  <c r="Z160" i="28" s="1"/>
  <c r="X88" i="28"/>
  <c r="Y88" i="28"/>
  <c r="V89" i="28"/>
  <c r="W89" i="28"/>
  <c r="X89" i="28"/>
  <c r="Y89" i="28"/>
  <c r="AA89" i="28" s="1"/>
  <c r="V90" i="28"/>
  <c r="W90" i="28"/>
  <c r="X90" i="28"/>
  <c r="Y90" i="28"/>
  <c r="V91" i="28"/>
  <c r="W91" i="28"/>
  <c r="X91" i="28"/>
  <c r="Y91" i="28"/>
  <c r="V92" i="28"/>
  <c r="W92" i="28"/>
  <c r="X92" i="28"/>
  <c r="Y92" i="28"/>
  <c r="AA92" i="28" s="1"/>
  <c r="V93" i="28"/>
  <c r="W93" i="28"/>
  <c r="Z165" i="28" s="1"/>
  <c r="X93" i="28"/>
  <c r="Y93" i="28"/>
  <c r="V94" i="28"/>
  <c r="W94" i="28"/>
  <c r="AA94" i="28" s="1"/>
  <c r="X94" i="28"/>
  <c r="Y94" i="28"/>
  <c r="V95" i="28"/>
  <c r="W95" i="28"/>
  <c r="X95" i="28"/>
  <c r="Y95" i="28"/>
  <c r="AA95" i="28" s="1"/>
  <c r="V96" i="28"/>
  <c r="W96" i="28"/>
  <c r="X96" i="28"/>
  <c r="Y96" i="28"/>
  <c r="M17" i="27"/>
  <c r="M18" i="27"/>
  <c r="M19" i="27"/>
  <c r="M20" i="27"/>
  <c r="M24" i="27"/>
  <c r="M25" i="27"/>
  <c r="M26" i="27"/>
  <c r="M27" i="27"/>
  <c r="M28" i="27"/>
  <c r="M29" i="27"/>
  <c r="E79" i="9"/>
  <c r="H33" i="27"/>
  <c r="Q68" i="28"/>
  <c r="Q69" i="28"/>
  <c r="E57" i="9"/>
  <c r="Q10" i="27" s="1"/>
  <c r="AD10" i="27"/>
  <c r="X13" i="27"/>
  <c r="X14" i="27"/>
  <c r="X15" i="27"/>
  <c r="X12" i="27"/>
  <c r="AE11" i="27"/>
  <c r="AA11" i="27"/>
  <c r="Z11" i="27"/>
  <c r="T11" i="27"/>
  <c r="S11" i="27"/>
  <c r="V135" i="28"/>
  <c r="AA135" i="28" s="1"/>
  <c r="AA207" i="28" s="1"/>
  <c r="AB207" i="28" s="1"/>
  <c r="W135" i="28"/>
  <c r="X135" i="28"/>
  <c r="Y135" i="28"/>
  <c r="V134" i="28"/>
  <c r="W134" i="28"/>
  <c r="X134" i="28"/>
  <c r="Y134" i="28"/>
  <c r="AA134" i="28"/>
  <c r="Z206" i="28"/>
  <c r="V133" i="28"/>
  <c r="AA133" i="28" s="1"/>
  <c r="W133" i="28"/>
  <c r="X133" i="28"/>
  <c r="Y133" i="28"/>
  <c r="V132" i="28"/>
  <c r="W132" i="28"/>
  <c r="X132" i="28"/>
  <c r="AA132" i="28" s="1"/>
  <c r="Y132" i="28"/>
  <c r="V131" i="28"/>
  <c r="W131" i="28"/>
  <c r="X131" i="28"/>
  <c r="Y131" i="28"/>
  <c r="Z203" i="28"/>
  <c r="V130" i="28"/>
  <c r="W130" i="28"/>
  <c r="X130" i="28"/>
  <c r="Y130" i="28"/>
  <c r="Z202" i="28"/>
  <c r="V129" i="28"/>
  <c r="AA129" i="28" s="1"/>
  <c r="W129" i="28"/>
  <c r="X129" i="28"/>
  <c r="Y129" i="28"/>
  <c r="V128" i="28"/>
  <c r="W128" i="28"/>
  <c r="X128" i="28"/>
  <c r="Y128" i="28"/>
  <c r="AA128" i="28"/>
  <c r="AE128" i="28" s="1"/>
  <c r="Z200" i="28"/>
  <c r="V127" i="28"/>
  <c r="W127" i="28"/>
  <c r="X127" i="28"/>
  <c r="Y127" i="28"/>
  <c r="Z199" i="28"/>
  <c r="V126" i="28"/>
  <c r="AA126" i="28" s="1"/>
  <c r="W126" i="28"/>
  <c r="X126" i="28"/>
  <c r="Y126" i="28"/>
  <c r="V125" i="28"/>
  <c r="W125" i="28"/>
  <c r="X125" i="28"/>
  <c r="Y125" i="28"/>
  <c r="AA125" i="28"/>
  <c r="AA197" i="28" s="1"/>
  <c r="AB197" i="28" s="1"/>
  <c r="Z197" i="28"/>
  <c r="V124" i="28"/>
  <c r="AA124" i="28" s="1"/>
  <c r="W124" i="28"/>
  <c r="X124" i="28"/>
  <c r="Y124" i="28"/>
  <c r="V123" i="28"/>
  <c r="W123" i="28"/>
  <c r="X123" i="28"/>
  <c r="AA123" i="28" s="1"/>
  <c r="Y123" i="28"/>
  <c r="V122" i="28"/>
  <c r="W122" i="28"/>
  <c r="X122" i="28"/>
  <c r="Y122" i="28"/>
  <c r="AA122" i="28"/>
  <c r="AA194" i="28" s="1"/>
  <c r="AB194" i="28" s="1"/>
  <c r="Z194" i="28"/>
  <c r="V121" i="28"/>
  <c r="AA121" i="28" s="1"/>
  <c r="W121" i="28"/>
  <c r="X121" i="28"/>
  <c r="Y121" i="28"/>
  <c r="V120" i="28"/>
  <c r="W120" i="28"/>
  <c r="X120" i="28"/>
  <c r="AA120" i="28" s="1"/>
  <c r="Y120" i="28"/>
  <c r="V119" i="28"/>
  <c r="W119" i="28"/>
  <c r="X119" i="28"/>
  <c r="Y119" i="28"/>
  <c r="Z191" i="28"/>
  <c r="V118" i="28"/>
  <c r="W118" i="28"/>
  <c r="Z190" i="28" s="1"/>
  <c r="X118" i="28"/>
  <c r="Y118" i="28"/>
  <c r="V117" i="28"/>
  <c r="W117" i="28"/>
  <c r="Z189" i="28" s="1"/>
  <c r="X117" i="28"/>
  <c r="Y117" i="28"/>
  <c r="V116" i="28"/>
  <c r="W116" i="28"/>
  <c r="X116" i="28"/>
  <c r="AA116" i="28" s="1"/>
  <c r="Y116" i="28"/>
  <c r="Z188" i="28"/>
  <c r="V115" i="28"/>
  <c r="W115" i="28"/>
  <c r="X115" i="28"/>
  <c r="Y115" i="28"/>
  <c r="Z187" i="28"/>
  <c r="V114" i="28"/>
  <c r="AA114" i="28" s="1"/>
  <c r="AA186" i="28" s="1"/>
  <c r="AB186" i="28" s="1"/>
  <c r="W114" i="28"/>
  <c r="X114" i="28"/>
  <c r="Y114" i="28"/>
  <c r="V113" i="28"/>
  <c r="W113" i="28"/>
  <c r="X113" i="28"/>
  <c r="AA113" i="28" s="1"/>
  <c r="Y113" i="28"/>
  <c r="Z185" i="28"/>
  <c r="V112" i="28"/>
  <c r="AA112" i="28" s="1"/>
  <c r="W112" i="28"/>
  <c r="X112" i="28"/>
  <c r="Y112" i="28"/>
  <c r="Z184" i="28"/>
  <c r="V111" i="28"/>
  <c r="W111" i="28"/>
  <c r="Z183" i="28" s="1"/>
  <c r="X111" i="28"/>
  <c r="Y111" i="28"/>
  <c r="AA111" i="28"/>
  <c r="V110" i="28"/>
  <c r="W110" i="28"/>
  <c r="X110" i="28"/>
  <c r="Y110" i="28"/>
  <c r="AA110" i="28"/>
  <c r="AA182" i="28" s="1"/>
  <c r="AB182" i="28" s="1"/>
  <c r="Z182" i="28"/>
  <c r="V109" i="28"/>
  <c r="W109" i="28"/>
  <c r="X109" i="28"/>
  <c r="Y109" i="28"/>
  <c r="V108" i="28"/>
  <c r="W108" i="28"/>
  <c r="X108" i="28"/>
  <c r="Y108" i="28"/>
  <c r="V107" i="28"/>
  <c r="W107" i="28"/>
  <c r="X107" i="28"/>
  <c r="AA107" i="28" s="1"/>
  <c r="AA179" i="28" s="1"/>
  <c r="AB179" i="28" s="1"/>
  <c r="Y107" i="28"/>
  <c r="Z179" i="28"/>
  <c r="V106" i="28"/>
  <c r="W106" i="28"/>
  <c r="X106" i="28"/>
  <c r="Y106" i="28"/>
  <c r="Z178" i="28"/>
  <c r="V105" i="28"/>
  <c r="AA105" i="28" s="1"/>
  <c r="W105" i="28"/>
  <c r="X105" i="28"/>
  <c r="Y105" i="28"/>
  <c r="V104" i="28"/>
  <c r="W104" i="28"/>
  <c r="Z176" i="28" s="1"/>
  <c r="X104" i="28"/>
  <c r="Y104" i="28"/>
  <c r="AA104" i="28"/>
  <c r="V103" i="28"/>
  <c r="W103" i="28"/>
  <c r="X103" i="28"/>
  <c r="Y103" i="28"/>
  <c r="V102" i="28"/>
  <c r="AA102" i="28" s="1"/>
  <c r="W102" i="28"/>
  <c r="X102" i="28"/>
  <c r="Y102" i="28"/>
  <c r="AA174" i="28"/>
  <c r="AB174" i="28"/>
  <c r="Z174" i="28"/>
  <c r="V101" i="28"/>
  <c r="AA101" i="28" s="1"/>
  <c r="W101" i="28"/>
  <c r="X101" i="28"/>
  <c r="Y101" i="28"/>
  <c r="V100" i="28"/>
  <c r="W100" i="28"/>
  <c r="Z172" i="28" s="1"/>
  <c r="X100" i="28"/>
  <c r="Y100" i="28"/>
  <c r="AA100" i="28" s="1"/>
  <c r="AA172" i="28"/>
  <c r="AB172" i="28"/>
  <c r="V99" i="28"/>
  <c r="AA99" i="28" s="1"/>
  <c r="W99" i="28"/>
  <c r="X99" i="28"/>
  <c r="Y99" i="28"/>
  <c r="AA171" i="28"/>
  <c r="AB171" i="28"/>
  <c r="Z171" i="28"/>
  <c r="V98" i="28"/>
  <c r="W98" i="28"/>
  <c r="Z170" i="28" s="1"/>
  <c r="X98" i="28"/>
  <c r="Y98" i="28"/>
  <c r="V97" i="28"/>
  <c r="W97" i="28"/>
  <c r="X97" i="28"/>
  <c r="Y97" i="28"/>
  <c r="AA97" i="28"/>
  <c r="Z169" i="28"/>
  <c r="AA167" i="28"/>
  <c r="AB167" i="28" s="1"/>
  <c r="Z167" i="28"/>
  <c r="AA166" i="28"/>
  <c r="AB166" i="28" s="1"/>
  <c r="Z166" i="28"/>
  <c r="AA164" i="28"/>
  <c r="AB164" i="28" s="1"/>
  <c r="Z164" i="28"/>
  <c r="AA161" i="28"/>
  <c r="AB161" i="28"/>
  <c r="Z161" i="28"/>
  <c r="AA88" i="28"/>
  <c r="AA160" i="28" s="1"/>
  <c r="AB160" i="28"/>
  <c r="AA158" i="28"/>
  <c r="AB158" i="28"/>
  <c r="Z158" i="28"/>
  <c r="AA155" i="28"/>
  <c r="AB155" i="28" s="1"/>
  <c r="Z155" i="28"/>
  <c r="Z154" i="28"/>
  <c r="AE135" i="28"/>
  <c r="AB135" i="28"/>
  <c r="Z135" i="28"/>
  <c r="AB134" i="28"/>
  <c r="Z134" i="28"/>
  <c r="AB133" i="28"/>
  <c r="Z133" i="28"/>
  <c r="AB132" i="28"/>
  <c r="Z132" i="28"/>
  <c r="AB131" i="28"/>
  <c r="Z131" i="28"/>
  <c r="AB130" i="28"/>
  <c r="Z130" i="28"/>
  <c r="AB129" i="28"/>
  <c r="Z129" i="28"/>
  <c r="AF128" i="28"/>
  <c r="AB128" i="28"/>
  <c r="Z128" i="28"/>
  <c r="AB127" i="28"/>
  <c r="Z127" i="28"/>
  <c r="AB126" i="28"/>
  <c r="Z126" i="28"/>
  <c r="AE125" i="28"/>
  <c r="AB125" i="28"/>
  <c r="Z125" i="28"/>
  <c r="AB124" i="28"/>
  <c r="Z124" i="28"/>
  <c r="AB123" i="28"/>
  <c r="Z123" i="28"/>
  <c r="AF122" i="28"/>
  <c r="AE122" i="28"/>
  <c r="AB122" i="28"/>
  <c r="Z122" i="28"/>
  <c r="AB121" i="28"/>
  <c r="Z121" i="28"/>
  <c r="AB120" i="28"/>
  <c r="Z120" i="28"/>
  <c r="AB119" i="28"/>
  <c r="Z119" i="28"/>
  <c r="AB118" i="28"/>
  <c r="Z118" i="28"/>
  <c r="AB117" i="28"/>
  <c r="Z117" i="28"/>
  <c r="AB116" i="28"/>
  <c r="Z116" i="28"/>
  <c r="AB115" i="28"/>
  <c r="Z115" i="28"/>
  <c r="AF114" i="28"/>
  <c r="AE114" i="28"/>
  <c r="AB114" i="28"/>
  <c r="Z114" i="28"/>
  <c r="AB113" i="28"/>
  <c r="Z113" i="28"/>
  <c r="AB112" i="28"/>
  <c r="Z112" i="28"/>
  <c r="AB111" i="28"/>
  <c r="Z111" i="28"/>
  <c r="AF110" i="28"/>
  <c r="AB110" i="28"/>
  <c r="Z110" i="28"/>
  <c r="AB109" i="28"/>
  <c r="Z109" i="28"/>
  <c r="AB108" i="28"/>
  <c r="Z108" i="28"/>
  <c r="AF107" i="28"/>
  <c r="AE107" i="28"/>
  <c r="AB107" i="28"/>
  <c r="Z107" i="28"/>
  <c r="AB106" i="28"/>
  <c r="Z106" i="28"/>
  <c r="AB105" i="28"/>
  <c r="Z105" i="28"/>
  <c r="AB104" i="28"/>
  <c r="Z104" i="28"/>
  <c r="AB103" i="28"/>
  <c r="Z103" i="28"/>
  <c r="AB102" i="28"/>
  <c r="Z102" i="28"/>
  <c r="AF101" i="28"/>
  <c r="AB101" i="28"/>
  <c r="Z101" i="28"/>
  <c r="AB100" i="28"/>
  <c r="Z100" i="28"/>
  <c r="AF99" i="28"/>
  <c r="AE99" i="28"/>
  <c r="AB99" i="28"/>
  <c r="Z99" i="28"/>
  <c r="AB98" i="28"/>
  <c r="Z98" i="28"/>
  <c r="AB97" i="28"/>
  <c r="Z97" i="28"/>
  <c r="AB96" i="28"/>
  <c r="Z96" i="28"/>
  <c r="AF95" i="28"/>
  <c r="AE95" i="28"/>
  <c r="AB95" i="28"/>
  <c r="Z95" i="28"/>
  <c r="AB94" i="28"/>
  <c r="Z94" i="28"/>
  <c r="Z93" i="28"/>
  <c r="AF92" i="28"/>
  <c r="AE92" i="28"/>
  <c r="AB92" i="28"/>
  <c r="Z92" i="28"/>
  <c r="AF89" i="28"/>
  <c r="AE89" i="28"/>
  <c r="AB89" i="28"/>
  <c r="Z89" i="28"/>
  <c r="Z88" i="28"/>
  <c r="AF86" i="28"/>
  <c r="AE86" i="28"/>
  <c r="AB86" i="28"/>
  <c r="Z86" i="28"/>
  <c r="AF84" i="28"/>
  <c r="AF83" i="28"/>
  <c r="AE83" i="28"/>
  <c r="AB83" i="28"/>
  <c r="Z83" i="28"/>
  <c r="Q72" i="28"/>
  <c r="Q71" i="28"/>
  <c r="C24" i="28" s="1"/>
  <c r="Q70" i="28"/>
  <c r="F10" i="28" s="1"/>
  <c r="BR47" i="28" s="1"/>
  <c r="F12" i="28"/>
  <c r="BR60" i="28" s="1"/>
  <c r="F11" i="28"/>
  <c r="BZ51" i="28"/>
  <c r="F9" i="28"/>
  <c r="BX51" i="28"/>
  <c r="F8" i="28"/>
  <c r="C25" i="28"/>
  <c r="BR59" i="28"/>
  <c r="CA51" i="28"/>
  <c r="C23" i="28"/>
  <c r="BR57" i="28"/>
  <c r="C22" i="28"/>
  <c r="C21" i="28"/>
  <c r="BW29" i="28"/>
  <c r="BX29" i="28"/>
  <c r="BR34" i="28"/>
  <c r="BR35" i="28"/>
  <c r="BR37" i="28"/>
  <c r="CA29" i="28"/>
  <c r="BR38" i="28"/>
  <c r="BR49" i="28"/>
  <c r="BR48" i="28"/>
  <c r="BR46" i="28"/>
  <c r="BX40" i="28"/>
  <c r="C38" i="28"/>
  <c r="C37" i="28"/>
  <c r="C36" i="28"/>
  <c r="C35" i="28"/>
  <c r="C34" i="28"/>
  <c r="I33" i="27"/>
  <c r="E29" i="9"/>
  <c r="M16" i="27"/>
  <c r="M15" i="27"/>
  <c r="M14" i="27"/>
  <c r="M13" i="27"/>
  <c r="M12" i="27"/>
  <c r="E15" i="9"/>
  <c r="J11" i="21" s="1"/>
  <c r="E14" i="9"/>
  <c r="I11" i="27"/>
  <c r="E48" i="9"/>
  <c r="E39" i="9"/>
  <c r="D11" i="27"/>
  <c r="E9" i="9"/>
  <c r="C11" i="27" s="1"/>
  <c r="E55" i="9"/>
  <c r="E20" i="9"/>
  <c r="E19" i="9"/>
  <c r="G7" i="26" s="1"/>
  <c r="I5" i="27"/>
  <c r="I4" i="27"/>
  <c r="I3" i="27"/>
  <c r="I2" i="27"/>
  <c r="E86" i="9"/>
  <c r="E53" i="9"/>
  <c r="C10" i="26"/>
  <c r="G21" i="26"/>
  <c r="F21" i="26"/>
  <c r="N16" i="26"/>
  <c r="K16" i="26"/>
  <c r="E81" i="9"/>
  <c r="F16" i="26"/>
  <c r="N15" i="26"/>
  <c r="K15" i="26"/>
  <c r="E80" i="9"/>
  <c r="F15" i="26"/>
  <c r="E54" i="9"/>
  <c r="N13" i="26"/>
  <c r="K13" i="26"/>
  <c r="N12" i="26"/>
  <c r="K12" i="26"/>
  <c r="E61" i="9"/>
  <c r="M11" i="26" s="1"/>
  <c r="J11" i="26"/>
  <c r="G11" i="26"/>
  <c r="D11" i="26"/>
  <c r="C11" i="26"/>
  <c r="E5" i="26"/>
  <c r="E4" i="26"/>
  <c r="E3" i="26"/>
  <c r="E2" i="26"/>
  <c r="Y19" i="17"/>
  <c r="Y20" i="17"/>
  <c r="AH21" i="6"/>
  <c r="AH14" i="6"/>
  <c r="AH23" i="6"/>
  <c r="AH17" i="6"/>
  <c r="AH15" i="6"/>
  <c r="AH16" i="6"/>
  <c r="AH12" i="6"/>
  <c r="AH13" i="6"/>
  <c r="Y17" i="3"/>
  <c r="Y18" i="3"/>
  <c r="Y19" i="3"/>
  <c r="Y20" i="3"/>
  <c r="Y21" i="3"/>
  <c r="Y22" i="3"/>
  <c r="Y17" i="17"/>
  <c r="Y18" i="17"/>
  <c r="Y21" i="17"/>
  <c r="Y22" i="17"/>
  <c r="E89" i="9"/>
  <c r="E90" i="9"/>
  <c r="E91" i="9"/>
  <c r="E92" i="9"/>
  <c r="E93" i="9"/>
  <c r="E60" i="9"/>
  <c r="E63" i="9"/>
  <c r="AG7" i="6"/>
  <c r="AG21" i="6"/>
  <c r="AG11" i="6"/>
  <c r="AH11" i="6"/>
  <c r="AH27" i="6"/>
  <c r="AH26" i="6"/>
  <c r="AH25" i="6"/>
  <c r="AH24" i="6"/>
  <c r="AH22" i="6"/>
  <c r="E16" i="9"/>
  <c r="E85" i="9"/>
  <c r="E84" i="9"/>
  <c r="E82" i="9"/>
  <c r="E83" i="9"/>
  <c r="E78" i="9"/>
  <c r="D17" i="14" s="1"/>
  <c r="C11" i="24"/>
  <c r="C11" i="21"/>
  <c r="E56" i="9"/>
  <c r="B3" i="10" s="1"/>
  <c r="B3" i="20"/>
  <c r="K18" i="24"/>
  <c r="K20" i="24"/>
  <c r="N20" i="24"/>
  <c r="N17" i="24"/>
  <c r="N18" i="24"/>
  <c r="N21" i="24"/>
  <c r="K21" i="24"/>
  <c r="K17" i="24"/>
  <c r="E40" i="9"/>
  <c r="M30" i="6" s="1"/>
  <c r="G26" i="24"/>
  <c r="F26" i="24"/>
  <c r="F21" i="24"/>
  <c r="F20" i="24"/>
  <c r="C16" i="24"/>
  <c r="N15" i="24"/>
  <c r="K15" i="24"/>
  <c r="N14" i="24"/>
  <c r="K14" i="24"/>
  <c r="N13" i="24"/>
  <c r="K13" i="24"/>
  <c r="N12" i="24"/>
  <c r="K12" i="24"/>
  <c r="M11" i="24"/>
  <c r="J11" i="24"/>
  <c r="G11" i="24"/>
  <c r="D11" i="24"/>
  <c r="G7" i="24"/>
  <c r="E5" i="24"/>
  <c r="E4" i="24"/>
  <c r="E3" i="24"/>
  <c r="E2" i="24"/>
  <c r="E41" i="9"/>
  <c r="Q4" i="22" s="1"/>
  <c r="C22" i="22"/>
  <c r="Q13" i="22"/>
  <c r="E44" i="9"/>
  <c r="Q11" i="22"/>
  <c r="E43" i="9"/>
  <c r="Q9" i="22"/>
  <c r="E42" i="9"/>
  <c r="Q7" i="22" s="1"/>
  <c r="E45" i="9"/>
  <c r="S5" i="22" s="1"/>
  <c r="E31" i="9"/>
  <c r="L5" i="22"/>
  <c r="E34" i="9"/>
  <c r="I5" i="22" s="1"/>
  <c r="E17" i="9"/>
  <c r="H5" i="22" s="1"/>
  <c r="E33" i="9"/>
  <c r="E5" i="22" s="1"/>
  <c r="C5" i="22"/>
  <c r="E32" i="9"/>
  <c r="E4" i="22"/>
  <c r="E30" i="9"/>
  <c r="E2" i="22" s="1"/>
  <c r="G22" i="21"/>
  <c r="F22" i="21"/>
  <c r="G7" i="21"/>
  <c r="E5" i="21"/>
  <c r="E4" i="21"/>
  <c r="E3" i="21"/>
  <c r="E2" i="21"/>
  <c r="M11" i="21"/>
  <c r="N17" i="21"/>
  <c r="N16" i="21"/>
  <c r="N15" i="21"/>
  <c r="N14" i="21"/>
  <c r="N13" i="21"/>
  <c r="N12" i="21"/>
  <c r="K13" i="21"/>
  <c r="K14" i="21"/>
  <c r="K15" i="21"/>
  <c r="K16" i="21"/>
  <c r="K17" i="21"/>
  <c r="G11" i="21"/>
  <c r="K12" i="21"/>
  <c r="E28" i="9"/>
  <c r="E34" i="20"/>
  <c r="D34" i="20"/>
  <c r="C34" i="20"/>
  <c r="G25" i="20"/>
  <c r="F25" i="20"/>
  <c r="E25" i="20"/>
  <c r="D25" i="20"/>
  <c r="C25" i="20"/>
  <c r="E16" i="20"/>
  <c r="D16" i="20"/>
  <c r="C16" i="20"/>
  <c r="G7" i="20"/>
  <c r="F7" i="20"/>
  <c r="E7" i="20"/>
  <c r="D7" i="20"/>
  <c r="C7" i="20"/>
  <c r="E69" i="9"/>
  <c r="B4" i="20"/>
  <c r="E7" i="9"/>
  <c r="B2" i="20"/>
  <c r="E6" i="9"/>
  <c r="E11" i="6"/>
  <c r="E18" i="9"/>
  <c r="T23" i="6"/>
  <c r="T24" i="6"/>
  <c r="T25" i="6"/>
  <c r="T26" i="6"/>
  <c r="T27" i="6"/>
  <c r="T22" i="6"/>
  <c r="W21" i="6"/>
  <c r="V21" i="6"/>
  <c r="S21" i="6"/>
  <c r="P21" i="6"/>
  <c r="O21" i="6"/>
  <c r="V135" i="3"/>
  <c r="W135" i="3"/>
  <c r="X135" i="3"/>
  <c r="Y135" i="3"/>
  <c r="AA135" i="3"/>
  <c r="AB135" i="3"/>
  <c r="Z135" i="3"/>
  <c r="V134" i="3"/>
  <c r="W134" i="3"/>
  <c r="Z206" i="3" s="1"/>
  <c r="X134" i="3"/>
  <c r="Y134" i="3"/>
  <c r="AB134" i="3"/>
  <c r="Z134" i="3"/>
  <c r="V133" i="3"/>
  <c r="W133" i="3"/>
  <c r="Z205" i="3" s="1"/>
  <c r="X133" i="3"/>
  <c r="Y133" i="3"/>
  <c r="AB133" i="3"/>
  <c r="Z133" i="3"/>
  <c r="V132" i="3"/>
  <c r="W132" i="3"/>
  <c r="AA132" i="3" s="1"/>
  <c r="X132" i="3"/>
  <c r="Y132" i="3"/>
  <c r="AB132" i="3"/>
  <c r="Z132" i="3"/>
  <c r="V131" i="3"/>
  <c r="W131" i="3"/>
  <c r="X131" i="3"/>
  <c r="Y131" i="3"/>
  <c r="AA131" i="3"/>
  <c r="AA203" i="3" s="1"/>
  <c r="AB203" i="3" s="1"/>
  <c r="AB131" i="3"/>
  <c r="Z131" i="3"/>
  <c r="V130" i="3"/>
  <c r="W130" i="3"/>
  <c r="Z202" i="3" s="1"/>
  <c r="X130" i="3"/>
  <c r="Y130" i="3"/>
  <c r="AB130" i="3"/>
  <c r="Z130" i="3"/>
  <c r="V129" i="3"/>
  <c r="Z201" i="3" s="1"/>
  <c r="W129" i="3"/>
  <c r="X129" i="3"/>
  <c r="AA129" i="3" s="1"/>
  <c r="Y129" i="3"/>
  <c r="AB129" i="3"/>
  <c r="Z129" i="3"/>
  <c r="V128" i="3"/>
  <c r="W128" i="3"/>
  <c r="X128" i="3"/>
  <c r="Y128" i="3"/>
  <c r="AA128" i="3"/>
  <c r="AE128" i="3" s="1"/>
  <c r="AB128" i="3"/>
  <c r="Z128" i="3"/>
  <c r="V127" i="3"/>
  <c r="W127" i="3"/>
  <c r="X127" i="3"/>
  <c r="Y127" i="3"/>
  <c r="AA127" i="3"/>
  <c r="AF127" i="3" s="1"/>
  <c r="AB127" i="3"/>
  <c r="Z127" i="3"/>
  <c r="V126" i="3"/>
  <c r="W126" i="3"/>
  <c r="Z198" i="3" s="1"/>
  <c r="X126" i="3"/>
  <c r="Y126" i="3"/>
  <c r="AB126" i="3"/>
  <c r="Z126" i="3"/>
  <c r="V125" i="3"/>
  <c r="W125" i="3"/>
  <c r="X125" i="3"/>
  <c r="Y125" i="3"/>
  <c r="AB125" i="3"/>
  <c r="Z125" i="3"/>
  <c r="V124" i="3"/>
  <c r="W124" i="3"/>
  <c r="Z196" i="3" s="1"/>
  <c r="X124" i="3"/>
  <c r="Y124" i="3"/>
  <c r="AA124" i="3"/>
  <c r="AB124" i="3"/>
  <c r="Z124" i="3"/>
  <c r="V123" i="3"/>
  <c r="W123" i="3"/>
  <c r="X123" i="3"/>
  <c r="Y123" i="3"/>
  <c r="AA123" i="3"/>
  <c r="AE123" i="3"/>
  <c r="AB123" i="3"/>
  <c r="Z123" i="3"/>
  <c r="V122" i="3"/>
  <c r="W122" i="3"/>
  <c r="X122" i="3"/>
  <c r="Y122" i="3"/>
  <c r="AB122" i="3"/>
  <c r="Z122" i="3"/>
  <c r="V121" i="3"/>
  <c r="W121" i="3"/>
  <c r="AA121" i="3" s="1"/>
  <c r="X121" i="3"/>
  <c r="Y121" i="3"/>
  <c r="AF121" i="3"/>
  <c r="AB121" i="3"/>
  <c r="Z121" i="3"/>
  <c r="V120" i="3"/>
  <c r="W120" i="3"/>
  <c r="X120" i="3"/>
  <c r="Y120" i="3"/>
  <c r="AA120" i="3"/>
  <c r="AF120" i="3"/>
  <c r="AE120" i="3"/>
  <c r="AB120" i="3"/>
  <c r="Z120" i="3"/>
  <c r="V119" i="3"/>
  <c r="W119" i="3"/>
  <c r="X119" i="3"/>
  <c r="Y119" i="3"/>
  <c r="AA119" i="3"/>
  <c r="AF119" i="3" s="1"/>
  <c r="AE119" i="3"/>
  <c r="AB119" i="3"/>
  <c r="Z119" i="3"/>
  <c r="V118" i="3"/>
  <c r="W118" i="3"/>
  <c r="X118" i="3"/>
  <c r="Y118" i="3"/>
  <c r="AB118" i="3"/>
  <c r="Z118" i="3"/>
  <c r="V117" i="3"/>
  <c r="AA117" i="3" s="1"/>
  <c r="W117" i="3"/>
  <c r="X117" i="3"/>
  <c r="Y117" i="3"/>
  <c r="AB117" i="3"/>
  <c r="Z117" i="3"/>
  <c r="V116" i="3"/>
  <c r="W116" i="3"/>
  <c r="AA116" i="3" s="1"/>
  <c r="X116" i="3"/>
  <c r="Y116" i="3"/>
  <c r="AB116" i="3"/>
  <c r="Z116" i="3"/>
  <c r="V115" i="3"/>
  <c r="AA115" i="3" s="1"/>
  <c r="W115" i="3"/>
  <c r="X115" i="3"/>
  <c r="Y115" i="3"/>
  <c r="AB115" i="3"/>
  <c r="Z115" i="3"/>
  <c r="V114" i="3"/>
  <c r="W114" i="3"/>
  <c r="Z186" i="3" s="1"/>
  <c r="X114" i="3"/>
  <c r="Y114" i="3"/>
  <c r="AA114" i="3"/>
  <c r="AA186" i="3" s="1"/>
  <c r="AB186" i="3" s="1"/>
  <c r="AF114" i="3"/>
  <c r="AE114" i="3"/>
  <c r="AB114" i="3"/>
  <c r="Z114" i="3"/>
  <c r="V113" i="3"/>
  <c r="W113" i="3"/>
  <c r="X113" i="3"/>
  <c r="Y113" i="3"/>
  <c r="AA113" i="3"/>
  <c r="AE113" i="3"/>
  <c r="AB113" i="3"/>
  <c r="Z113" i="3"/>
  <c r="V112" i="3"/>
  <c r="W112" i="3"/>
  <c r="Z184" i="3" s="1"/>
  <c r="X112" i="3"/>
  <c r="Y112" i="3"/>
  <c r="AB112" i="3"/>
  <c r="Z112" i="3"/>
  <c r="V111" i="3"/>
  <c r="W111" i="3"/>
  <c r="X111" i="3"/>
  <c r="Y111" i="3"/>
  <c r="AA111" i="3"/>
  <c r="AF111" i="3"/>
  <c r="AB111" i="3"/>
  <c r="Z111" i="3"/>
  <c r="V110" i="3"/>
  <c r="W110" i="3"/>
  <c r="X110" i="3"/>
  <c r="Y110" i="3"/>
  <c r="AA110" i="3"/>
  <c r="AA182" i="3" s="1"/>
  <c r="AE110" i="3"/>
  <c r="AB110" i="3"/>
  <c r="Z110" i="3"/>
  <c r="V109" i="3"/>
  <c r="W109" i="3"/>
  <c r="X109" i="3"/>
  <c r="Y109" i="3"/>
  <c r="AA109" i="3"/>
  <c r="AE109" i="3"/>
  <c r="AB109" i="3"/>
  <c r="Z109" i="3"/>
  <c r="V108" i="3"/>
  <c r="W108" i="3"/>
  <c r="Z180" i="3" s="1"/>
  <c r="X108" i="3"/>
  <c r="Y108" i="3"/>
  <c r="AB108" i="3"/>
  <c r="Z108" i="3"/>
  <c r="V107" i="3"/>
  <c r="W107" i="3"/>
  <c r="Z179" i="3" s="1"/>
  <c r="X107" i="3"/>
  <c r="Y107" i="3"/>
  <c r="AB107" i="3"/>
  <c r="Z107" i="3"/>
  <c r="V106" i="3"/>
  <c r="W106" i="3"/>
  <c r="Z178" i="3" s="1"/>
  <c r="X106" i="3"/>
  <c r="Y106" i="3"/>
  <c r="AA106" i="3"/>
  <c r="AF106" i="3"/>
  <c r="AB106" i="3"/>
  <c r="Z106" i="3"/>
  <c r="V105" i="3"/>
  <c r="W105" i="3"/>
  <c r="Z177" i="3" s="1"/>
  <c r="X105" i="3"/>
  <c r="Y105" i="3"/>
  <c r="AA105" i="3"/>
  <c r="AE105" i="3"/>
  <c r="AB105" i="3"/>
  <c r="Z105" i="3"/>
  <c r="V104" i="3"/>
  <c r="AA104" i="3" s="1"/>
  <c r="W104" i="3"/>
  <c r="X104" i="3"/>
  <c r="Y104" i="3"/>
  <c r="AB104" i="3"/>
  <c r="Z104" i="3"/>
  <c r="V103" i="3"/>
  <c r="W103" i="3"/>
  <c r="Z175" i="3" s="1"/>
  <c r="X103" i="3"/>
  <c r="Y103" i="3"/>
  <c r="AA103" i="3"/>
  <c r="AF103" i="3"/>
  <c r="AB103" i="3"/>
  <c r="Z103" i="3"/>
  <c r="V102" i="3"/>
  <c r="W102" i="3"/>
  <c r="Z174" i="3" s="1"/>
  <c r="X102" i="3"/>
  <c r="Y102" i="3"/>
  <c r="AA102" i="3"/>
  <c r="AA174" i="3" s="1"/>
  <c r="AB174" i="3" s="1"/>
  <c r="AF102" i="3"/>
  <c r="AE102" i="3"/>
  <c r="AB102" i="3"/>
  <c r="Z102" i="3"/>
  <c r="V101" i="3"/>
  <c r="W101" i="3"/>
  <c r="X101" i="3"/>
  <c r="Y101" i="3"/>
  <c r="AA101" i="3"/>
  <c r="AF101" i="3" s="1"/>
  <c r="AE101" i="3"/>
  <c r="AB101" i="3"/>
  <c r="Z101" i="3"/>
  <c r="V100" i="3"/>
  <c r="W100" i="3"/>
  <c r="Z172" i="3" s="1"/>
  <c r="X100" i="3"/>
  <c r="Y100" i="3"/>
  <c r="AB100" i="3"/>
  <c r="Z100" i="3"/>
  <c r="V99" i="3"/>
  <c r="W99" i="3"/>
  <c r="X99" i="3"/>
  <c r="Y99" i="3"/>
  <c r="AA99" i="3" s="1"/>
  <c r="AF99" i="3"/>
  <c r="AB99" i="3"/>
  <c r="Z99" i="3"/>
  <c r="V98" i="3"/>
  <c r="W98" i="3"/>
  <c r="X98" i="3"/>
  <c r="Y98" i="3"/>
  <c r="AB98" i="3"/>
  <c r="Z98" i="3"/>
  <c r="V97" i="3"/>
  <c r="W97" i="3"/>
  <c r="X97" i="3"/>
  <c r="Y97" i="3"/>
  <c r="AA97" i="3"/>
  <c r="AE97" i="3"/>
  <c r="AB97" i="3"/>
  <c r="Z97" i="3"/>
  <c r="V96" i="3"/>
  <c r="W96" i="3"/>
  <c r="X96" i="3"/>
  <c r="Y96" i="3"/>
  <c r="AB96" i="3"/>
  <c r="Z96" i="3"/>
  <c r="V95" i="3"/>
  <c r="W95" i="3"/>
  <c r="Z167" i="3" s="1"/>
  <c r="X95" i="3"/>
  <c r="Y95" i="3"/>
  <c r="AB95" i="3"/>
  <c r="Z95" i="3"/>
  <c r="V94" i="3"/>
  <c r="W94" i="3"/>
  <c r="X94" i="3"/>
  <c r="Y94" i="3"/>
  <c r="AA94" i="3"/>
  <c r="AB94" i="3"/>
  <c r="Z94" i="3"/>
  <c r="V135" i="17"/>
  <c r="W135" i="17"/>
  <c r="X135" i="17"/>
  <c r="Y135" i="17"/>
  <c r="Z135" i="17"/>
  <c r="V96" i="17"/>
  <c r="W96" i="17"/>
  <c r="Z168" i="17" s="1"/>
  <c r="X96" i="17"/>
  <c r="Y96" i="17"/>
  <c r="Z96" i="17"/>
  <c r="V97" i="17"/>
  <c r="W97" i="17"/>
  <c r="Z169" i="17" s="1"/>
  <c r="X97" i="17"/>
  <c r="Y97" i="17"/>
  <c r="Z97" i="17"/>
  <c r="V98" i="17"/>
  <c r="W98" i="17"/>
  <c r="X98" i="17"/>
  <c r="Y98" i="17"/>
  <c r="Z98" i="17"/>
  <c r="V99" i="17"/>
  <c r="W99" i="17"/>
  <c r="Z171" i="17" s="1"/>
  <c r="X99" i="17"/>
  <c r="Y99" i="17"/>
  <c r="Z99" i="17"/>
  <c r="V100" i="17"/>
  <c r="Z172" i="17" s="1"/>
  <c r="W100" i="17"/>
  <c r="X100" i="17"/>
  <c r="Y100" i="17"/>
  <c r="Z100" i="17"/>
  <c r="V101" i="17"/>
  <c r="W101" i="17"/>
  <c r="Z173" i="17" s="1"/>
  <c r="X101" i="17"/>
  <c r="Y101" i="17"/>
  <c r="Z101" i="17"/>
  <c r="V102" i="17"/>
  <c r="AA102" i="17" s="1"/>
  <c r="W102" i="17"/>
  <c r="X102" i="17"/>
  <c r="Y102" i="17"/>
  <c r="Z102" i="17"/>
  <c r="V103" i="17"/>
  <c r="W103" i="17"/>
  <c r="Z175" i="17" s="1"/>
  <c r="X103" i="17"/>
  <c r="Y103" i="17"/>
  <c r="Z103" i="17"/>
  <c r="V104" i="17"/>
  <c r="AA104" i="17" s="1"/>
  <c r="W104" i="17"/>
  <c r="X104" i="17"/>
  <c r="Y104" i="17"/>
  <c r="Z104" i="17"/>
  <c r="V105" i="17"/>
  <c r="W105" i="17"/>
  <c r="X105" i="17"/>
  <c r="AA105" i="17" s="1"/>
  <c r="Y105" i="17"/>
  <c r="Z105" i="17"/>
  <c r="V106" i="17"/>
  <c r="AA106" i="17" s="1"/>
  <c r="W106" i="17"/>
  <c r="X106" i="17"/>
  <c r="Y106" i="17"/>
  <c r="Z106" i="17"/>
  <c r="V107" i="17"/>
  <c r="W107" i="17"/>
  <c r="AA107" i="17" s="1"/>
  <c r="AE107" i="17" s="1"/>
  <c r="X107" i="17"/>
  <c r="Y107" i="17"/>
  <c r="Z107" i="17"/>
  <c r="V108" i="17"/>
  <c r="W108" i="17"/>
  <c r="X108" i="17"/>
  <c r="Y108" i="17"/>
  <c r="Z108" i="17"/>
  <c r="V109" i="17"/>
  <c r="W109" i="17"/>
  <c r="Z181" i="17" s="1"/>
  <c r="X109" i="17"/>
  <c r="Y109" i="17"/>
  <c r="Z109" i="17"/>
  <c r="V110" i="17"/>
  <c r="W110" i="17"/>
  <c r="X110" i="17"/>
  <c r="Y110" i="17"/>
  <c r="Z110" i="17"/>
  <c r="V111" i="17"/>
  <c r="W111" i="17"/>
  <c r="X111" i="17"/>
  <c r="Y111" i="17"/>
  <c r="Z111" i="17"/>
  <c r="V112" i="17"/>
  <c r="Z184" i="17" s="1"/>
  <c r="W112" i="17"/>
  <c r="X112" i="17"/>
  <c r="Y112" i="17"/>
  <c r="Z112" i="17"/>
  <c r="V113" i="17"/>
  <c r="W113" i="17"/>
  <c r="Z185" i="17" s="1"/>
  <c r="X113" i="17"/>
  <c r="Y113" i="17"/>
  <c r="Z113" i="17"/>
  <c r="V114" i="17"/>
  <c r="W114" i="17"/>
  <c r="X114" i="17"/>
  <c r="Y114" i="17"/>
  <c r="Z114" i="17"/>
  <c r="V115" i="17"/>
  <c r="W115" i="17"/>
  <c r="Z187" i="17" s="1"/>
  <c r="X115" i="17"/>
  <c r="Y115" i="17"/>
  <c r="Z115" i="17"/>
  <c r="V116" i="17"/>
  <c r="AA116" i="17" s="1"/>
  <c r="W116" i="17"/>
  <c r="X116" i="17"/>
  <c r="Y116" i="17"/>
  <c r="Z116" i="17"/>
  <c r="V117" i="17"/>
  <c r="W117" i="17"/>
  <c r="X117" i="17"/>
  <c r="AA117" i="17" s="1"/>
  <c r="Y117" i="17"/>
  <c r="Z117" i="17"/>
  <c r="V118" i="17"/>
  <c r="AA118" i="17" s="1"/>
  <c r="W118" i="17"/>
  <c r="X118" i="17"/>
  <c r="Y118" i="17"/>
  <c r="Z118" i="17"/>
  <c r="V119" i="17"/>
  <c r="W119" i="17"/>
  <c r="AA119" i="17" s="1"/>
  <c r="X119" i="17"/>
  <c r="Y119" i="17"/>
  <c r="Z119" i="17"/>
  <c r="V120" i="17"/>
  <c r="W120" i="17"/>
  <c r="X120" i="17"/>
  <c r="Y120" i="17"/>
  <c r="Z120" i="17"/>
  <c r="V121" i="17"/>
  <c r="W121" i="17"/>
  <c r="Z193" i="17" s="1"/>
  <c r="X121" i="17"/>
  <c r="Y121" i="17"/>
  <c r="Z121" i="17"/>
  <c r="V122" i="17"/>
  <c r="W122" i="17"/>
  <c r="X122" i="17"/>
  <c r="Y122" i="17"/>
  <c r="Z122" i="17"/>
  <c r="V123" i="17"/>
  <c r="W123" i="17"/>
  <c r="X123" i="17"/>
  <c r="Y123" i="17"/>
  <c r="Z123" i="17"/>
  <c r="V124" i="17"/>
  <c r="Z196" i="17" s="1"/>
  <c r="W124" i="17"/>
  <c r="X124" i="17"/>
  <c r="Y124" i="17"/>
  <c r="AA124" i="17" s="1"/>
  <c r="Z124" i="17"/>
  <c r="V125" i="17"/>
  <c r="W125" i="17"/>
  <c r="Z197" i="17" s="1"/>
  <c r="X125" i="17"/>
  <c r="Y125" i="17"/>
  <c r="Z125" i="17"/>
  <c r="V126" i="17"/>
  <c r="AA126" i="17" s="1"/>
  <c r="W126" i="17"/>
  <c r="X126" i="17"/>
  <c r="Y126" i="17"/>
  <c r="Z126" i="17"/>
  <c r="V127" i="17"/>
  <c r="W127" i="17"/>
  <c r="Z199" i="17" s="1"/>
  <c r="X127" i="17"/>
  <c r="Y127" i="17"/>
  <c r="Z127" i="17"/>
  <c r="V128" i="17"/>
  <c r="AA128" i="17" s="1"/>
  <c r="W128" i="17"/>
  <c r="X128" i="17"/>
  <c r="Y128" i="17"/>
  <c r="Z128" i="17"/>
  <c r="V129" i="17"/>
  <c r="W129" i="17"/>
  <c r="X129" i="17"/>
  <c r="AA129" i="17" s="1"/>
  <c r="Y129" i="17"/>
  <c r="Z129" i="17"/>
  <c r="V130" i="17"/>
  <c r="AA130" i="17" s="1"/>
  <c r="W130" i="17"/>
  <c r="X130" i="17"/>
  <c r="Y130" i="17"/>
  <c r="Z130" i="17"/>
  <c r="V131" i="17"/>
  <c r="W131" i="17"/>
  <c r="AA131" i="17" s="1"/>
  <c r="X131" i="17"/>
  <c r="Y131" i="17"/>
  <c r="Z131" i="17"/>
  <c r="V132" i="17"/>
  <c r="W132" i="17"/>
  <c r="X132" i="17"/>
  <c r="Y132" i="17"/>
  <c r="Z132" i="17"/>
  <c r="V133" i="17"/>
  <c r="W133" i="17"/>
  <c r="Z205" i="17" s="1"/>
  <c r="X133" i="17"/>
  <c r="Y133" i="17"/>
  <c r="Z133" i="17"/>
  <c r="V134" i="17"/>
  <c r="W134" i="17"/>
  <c r="X134" i="17"/>
  <c r="Y134" i="17"/>
  <c r="Z134" i="17"/>
  <c r="AB135" i="17"/>
  <c r="AB96" i="17"/>
  <c r="AB97" i="17"/>
  <c r="AB98" i="17"/>
  <c r="AB99" i="17"/>
  <c r="AB100" i="17"/>
  <c r="AB101" i="17"/>
  <c r="AB102" i="17"/>
  <c r="AB103" i="17"/>
  <c r="AB104" i="17"/>
  <c r="AB105" i="17"/>
  <c r="AB106" i="17"/>
  <c r="AB107" i="17"/>
  <c r="AB108" i="17"/>
  <c r="AB109" i="17"/>
  <c r="AB110" i="17"/>
  <c r="AB111" i="17"/>
  <c r="AB112" i="17"/>
  <c r="AB113" i="17"/>
  <c r="AB114" i="17"/>
  <c r="AB115" i="17"/>
  <c r="AB116" i="17"/>
  <c r="AB117" i="17"/>
  <c r="AB118" i="17"/>
  <c r="AB119" i="17"/>
  <c r="AB120" i="17"/>
  <c r="AB121" i="17"/>
  <c r="AB122" i="17"/>
  <c r="AB123" i="17"/>
  <c r="AB124" i="17"/>
  <c r="AB125" i="17"/>
  <c r="AB126" i="17"/>
  <c r="AB127" i="17"/>
  <c r="AB128" i="17"/>
  <c r="AB129" i="17"/>
  <c r="AB130" i="17"/>
  <c r="AB131" i="17"/>
  <c r="AB132" i="17"/>
  <c r="AB133" i="17"/>
  <c r="AB134" i="17"/>
  <c r="V95" i="17"/>
  <c r="W95" i="17"/>
  <c r="AA95" i="17" s="1"/>
  <c r="AA167" i="17" s="1"/>
  <c r="X95" i="17"/>
  <c r="Y95" i="17"/>
  <c r="Z95" i="17"/>
  <c r="AB95" i="17"/>
  <c r="AB94" i="17"/>
  <c r="Z94" i="17"/>
  <c r="Y94" i="17"/>
  <c r="X94" i="17"/>
  <c r="W94" i="17"/>
  <c r="Z166" i="17" s="1"/>
  <c r="V94" i="17"/>
  <c r="AA135" i="17"/>
  <c r="AF135" i="17" s="1"/>
  <c r="Z207" i="17"/>
  <c r="Z206" i="17"/>
  <c r="AA133" i="17"/>
  <c r="AA205" i="17"/>
  <c r="AB205" i="17"/>
  <c r="Z204" i="17"/>
  <c r="AA203" i="17"/>
  <c r="AB203" i="17" s="1"/>
  <c r="Z203" i="17"/>
  <c r="Z201" i="17"/>
  <c r="Z198" i="17"/>
  <c r="Z195" i="17"/>
  <c r="Z194" i="17"/>
  <c r="AA191" i="17"/>
  <c r="AB191" i="17" s="1"/>
  <c r="Z191" i="17"/>
  <c r="Z189" i="17"/>
  <c r="AA188" i="17"/>
  <c r="AB188" i="17"/>
  <c r="AA112" i="17"/>
  <c r="AE112" i="17" s="1"/>
  <c r="Z183" i="17"/>
  <c r="AA179" i="17"/>
  <c r="AB179" i="17"/>
  <c r="Z179" i="17"/>
  <c r="Z177" i="17"/>
  <c r="Z174" i="17"/>
  <c r="AA100" i="17"/>
  <c r="AE100" i="17" s="1"/>
  <c r="AA172" i="17"/>
  <c r="AB172" i="17" s="1"/>
  <c r="Z170" i="17"/>
  <c r="AB167" i="17"/>
  <c r="Z167" i="17"/>
  <c r="AA94" i="17"/>
  <c r="AE135" i="17"/>
  <c r="AF131" i="17"/>
  <c r="AE131" i="17"/>
  <c r="AF119" i="17"/>
  <c r="AE119" i="17"/>
  <c r="AF112" i="17"/>
  <c r="AF107" i="17"/>
  <c r="AE102" i="17"/>
  <c r="AF95" i="17"/>
  <c r="Q72" i="17"/>
  <c r="F12" i="17" s="1"/>
  <c r="BR60" i="17" s="1"/>
  <c r="Q71" i="17"/>
  <c r="C24" i="17" s="1"/>
  <c r="Q70" i="17"/>
  <c r="F10" i="17"/>
  <c r="BR47" i="17" s="1"/>
  <c r="BY51" i="17"/>
  <c r="C25" i="17"/>
  <c r="C23" i="17"/>
  <c r="BR36" i="17"/>
  <c r="BR49" i="17"/>
  <c r="C37" i="17"/>
  <c r="C36" i="17"/>
  <c r="C35" i="17"/>
  <c r="Q72" i="3"/>
  <c r="Q71" i="3"/>
  <c r="Q70" i="3"/>
  <c r="E77" i="9"/>
  <c r="B17" i="14"/>
  <c r="AA173" i="3"/>
  <c r="AB173" i="3" s="1"/>
  <c r="AB182" i="3"/>
  <c r="AA191" i="3"/>
  <c r="AB191" i="3" s="1"/>
  <c r="AA192" i="3"/>
  <c r="AB192" i="3" s="1"/>
  <c r="AA199" i="3"/>
  <c r="AB199" i="3" s="1"/>
  <c r="Z207" i="3"/>
  <c r="Z166" i="3"/>
  <c r="Z168" i="3"/>
  <c r="Z169" i="3"/>
  <c r="Z170" i="3"/>
  <c r="Z171" i="3"/>
  <c r="Z173" i="3"/>
  <c r="Z176" i="3"/>
  <c r="Z181" i="3"/>
  <c r="Z182" i="3"/>
  <c r="Z183" i="3"/>
  <c r="Z185" i="3"/>
  <c r="Z188" i="3"/>
  <c r="Z190" i="3"/>
  <c r="Z191" i="3"/>
  <c r="Z192" i="3"/>
  <c r="Z193" i="3"/>
  <c r="Z194" i="3"/>
  <c r="Z195" i="3"/>
  <c r="Z199" i="3"/>
  <c r="Z200" i="3"/>
  <c r="Z203" i="3"/>
  <c r="E13" i="9"/>
  <c r="E65" i="9"/>
  <c r="E66" i="9"/>
  <c r="E12" i="9"/>
  <c r="E11" i="9"/>
  <c r="E8" i="9"/>
  <c r="E38" i="9"/>
  <c r="E68" i="9"/>
  <c r="E64" i="9"/>
  <c r="E70" i="9"/>
  <c r="E73" i="9"/>
  <c r="B15" i="14"/>
  <c r="E72" i="9"/>
  <c r="B12" i="14"/>
  <c r="E75" i="9"/>
  <c r="B11" i="14" s="1"/>
  <c r="E74" i="9"/>
  <c r="B7" i="14" s="1"/>
  <c r="E94" i="9"/>
  <c r="C24" i="3"/>
  <c r="E52" i="9"/>
  <c r="B4" i="14" s="1"/>
  <c r="E51" i="9"/>
  <c r="B1" i="14"/>
  <c r="E50" i="9"/>
  <c r="A1" i="13"/>
  <c r="C25" i="3"/>
  <c r="D11" i="6"/>
  <c r="C11" i="6"/>
  <c r="E47" i="9"/>
  <c r="E46" i="9"/>
  <c r="B4" i="10"/>
  <c r="G34" i="10"/>
  <c r="G16" i="10"/>
  <c r="G25" i="10"/>
  <c r="G7" i="10"/>
  <c r="B2" i="10"/>
  <c r="F34" i="10"/>
  <c r="E34" i="10"/>
  <c r="D34" i="10"/>
  <c r="C34" i="10"/>
  <c r="F25" i="10"/>
  <c r="E25" i="10"/>
  <c r="D25" i="10"/>
  <c r="C25" i="10"/>
  <c r="F16" i="10"/>
  <c r="E16" i="10"/>
  <c r="D16" i="10"/>
  <c r="C16" i="10"/>
  <c r="D7" i="10"/>
  <c r="E7" i="10"/>
  <c r="F7" i="10"/>
  <c r="C7" i="10"/>
  <c r="E67" i="9"/>
  <c r="L1" i="9"/>
  <c r="E35" i="9"/>
  <c r="E36" i="9"/>
  <c r="E37" i="9"/>
  <c r="F62" i="9" s="1"/>
  <c r="C5" i="9"/>
  <c r="F1" i="9"/>
  <c r="F5" i="9"/>
  <c r="T13" i="6"/>
  <c r="T14" i="6"/>
  <c r="T15" i="6"/>
  <c r="T16" i="6"/>
  <c r="T17" i="6"/>
  <c r="T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12" i="6"/>
  <c r="W11" i="6"/>
  <c r="V11" i="6"/>
  <c r="S11" i="6"/>
  <c r="R11" i="6"/>
  <c r="Q11" i="6"/>
  <c r="P11" i="6"/>
  <c r="O11" i="6"/>
  <c r="I11" i="6"/>
  <c r="F11" i="6"/>
  <c r="B11" i="6"/>
  <c r="B10" i="6"/>
  <c r="K1" i="9"/>
  <c r="C35" i="3"/>
  <c r="C34" i="3" l="1"/>
  <c r="F5" i="3"/>
  <c r="C34" i="17"/>
  <c r="BR34" i="17"/>
  <c r="BW51" i="17"/>
  <c r="BW29" i="17"/>
  <c r="C32" i="17"/>
  <c r="C31" i="17"/>
  <c r="F5" i="17"/>
  <c r="C17" i="17"/>
  <c r="C30" i="17"/>
  <c r="BR45" i="17"/>
  <c r="BW40" i="17"/>
  <c r="C21" i="17"/>
  <c r="BR43" i="17"/>
  <c r="BU51" i="17"/>
  <c r="BR45" i="3"/>
  <c r="C20" i="3"/>
  <c r="BR52" i="3"/>
  <c r="C17" i="3"/>
  <c r="BW40" i="3"/>
  <c r="C33" i="3"/>
  <c r="BU29" i="3"/>
  <c r="BR43" i="3"/>
  <c r="BR32" i="3"/>
  <c r="BU40" i="3"/>
  <c r="BU51" i="3"/>
  <c r="C19" i="3"/>
  <c r="C32" i="3"/>
  <c r="C31" i="3"/>
  <c r="BS40" i="3"/>
  <c r="BS29" i="3"/>
  <c r="AA202" i="17"/>
  <c r="AB202" i="17" s="1"/>
  <c r="AF130" i="17"/>
  <c r="AE130" i="17"/>
  <c r="AE118" i="17"/>
  <c r="AA190" i="17"/>
  <c r="AB190" i="17" s="1"/>
  <c r="AF118" i="17"/>
  <c r="AE129" i="3"/>
  <c r="AA201" i="3"/>
  <c r="AB201" i="3" s="1"/>
  <c r="AF129" i="3"/>
  <c r="Z204" i="3"/>
  <c r="AF124" i="3"/>
  <c r="AE124" i="3"/>
  <c r="AA196" i="3"/>
  <c r="AB196" i="3" s="1"/>
  <c r="G18" i="26"/>
  <c r="I31" i="27"/>
  <c r="G19" i="21"/>
  <c r="G23" i="24"/>
  <c r="AF106" i="17"/>
  <c r="AE106" i="17"/>
  <c r="AA178" i="17"/>
  <c r="AB178" i="17" s="1"/>
  <c r="AA127" i="17"/>
  <c r="AA115" i="17"/>
  <c r="AA204" i="3"/>
  <c r="AB204" i="3" s="1"/>
  <c r="AF132" i="3"/>
  <c r="AE132" i="3"/>
  <c r="AE115" i="3"/>
  <c r="AA187" i="3"/>
  <c r="AB187" i="3" s="1"/>
  <c r="AF115" i="3"/>
  <c r="AA156" i="28"/>
  <c r="AB156" i="28" s="1"/>
  <c r="AE84" i="28"/>
  <c r="AB84" i="28"/>
  <c r="AF131" i="3"/>
  <c r="AE131" i="3"/>
  <c r="AA166" i="3"/>
  <c r="AB166" i="3" s="1"/>
  <c r="AF94" i="3"/>
  <c r="AE94" i="3"/>
  <c r="C14" i="26"/>
  <c r="C19" i="24"/>
  <c r="AF124" i="30"/>
  <c r="AA196" i="30"/>
  <c r="AB196" i="30" s="1"/>
  <c r="AE124" i="30"/>
  <c r="AE117" i="3"/>
  <c r="AA189" i="3"/>
  <c r="AB189" i="3" s="1"/>
  <c r="AF104" i="28"/>
  <c r="AE104" i="28"/>
  <c r="AA176" i="28"/>
  <c r="AB176" i="28" s="1"/>
  <c r="AF100" i="17"/>
  <c r="AE106" i="3"/>
  <c r="AA178" i="3"/>
  <c r="AB178" i="3" s="1"/>
  <c r="G5" i="22"/>
  <c r="E11" i="27"/>
  <c r="E11" i="26"/>
  <c r="E11" i="21"/>
  <c r="AA119" i="28"/>
  <c r="AA201" i="28"/>
  <c r="AB201" i="28" s="1"/>
  <c r="AF129" i="28"/>
  <c r="AE129" i="28"/>
  <c r="AA166" i="17"/>
  <c r="AB166" i="17" s="1"/>
  <c r="AF94" i="17"/>
  <c r="AE94" i="17"/>
  <c r="AA98" i="3"/>
  <c r="F11" i="3"/>
  <c r="C37" i="3"/>
  <c r="AA184" i="17"/>
  <c r="AB184" i="17" s="1"/>
  <c r="Z200" i="17"/>
  <c r="AA95" i="3"/>
  <c r="AF105" i="3"/>
  <c r="AA177" i="3"/>
  <c r="AB177" i="3" s="1"/>
  <c r="AA133" i="3"/>
  <c r="AG20" i="6"/>
  <c r="M20" i="6"/>
  <c r="AG10" i="6"/>
  <c r="C4" i="22"/>
  <c r="M10" i="6"/>
  <c r="C20" i="22"/>
  <c r="AA93" i="28"/>
  <c r="AF100" i="28"/>
  <c r="AE100" i="28"/>
  <c r="C21" i="29"/>
  <c r="F8" i="29"/>
  <c r="Z83" i="29"/>
  <c r="AA83" i="29"/>
  <c r="C24" i="30"/>
  <c r="F11" i="30"/>
  <c r="C37" i="30"/>
  <c r="AA103" i="17"/>
  <c r="AA196" i="17"/>
  <c r="AB196" i="17" s="1"/>
  <c r="AF124" i="17"/>
  <c r="AF104" i="3"/>
  <c r="AE104" i="3"/>
  <c r="AA176" i="3"/>
  <c r="AB176" i="3" s="1"/>
  <c r="AI15" i="3"/>
  <c r="AI15" i="30"/>
  <c r="AI15" i="17"/>
  <c r="AI15" i="29"/>
  <c r="AI15" i="28"/>
  <c r="B14" i="14"/>
  <c r="AE133" i="17"/>
  <c r="AF133" i="17"/>
  <c r="F12" i="3"/>
  <c r="C38" i="3"/>
  <c r="AE124" i="17"/>
  <c r="AA198" i="17"/>
  <c r="AB198" i="17" s="1"/>
  <c r="AF126" i="17"/>
  <c r="AE126" i="17"/>
  <c r="AA114" i="17"/>
  <c r="Z186" i="17"/>
  <c r="AA174" i="17"/>
  <c r="AB174" i="17" s="1"/>
  <c r="AF102" i="17"/>
  <c r="AA100" i="3"/>
  <c r="AA130" i="3"/>
  <c r="AA104" i="29"/>
  <c r="AA132" i="17"/>
  <c r="AA101" i="17"/>
  <c r="AA107" i="3"/>
  <c r="AA188" i="28"/>
  <c r="AB188" i="28" s="1"/>
  <c r="AF116" i="28"/>
  <c r="AE116" i="28"/>
  <c r="AA198" i="28"/>
  <c r="AB198" i="28" s="1"/>
  <c r="AE126" i="28"/>
  <c r="AF126" i="28"/>
  <c r="Z163" i="30"/>
  <c r="AA91" i="30"/>
  <c r="Z91" i="30"/>
  <c r="AF134" i="28"/>
  <c r="AE134" i="28"/>
  <c r="AA206" i="28"/>
  <c r="AB206" i="28" s="1"/>
  <c r="Z168" i="28"/>
  <c r="AA96" i="28"/>
  <c r="Z162" i="28"/>
  <c r="AA90" i="28"/>
  <c r="Z90" i="28"/>
  <c r="Z156" i="28"/>
  <c r="Z84" i="28"/>
  <c r="BR53" i="3"/>
  <c r="BT51" i="3"/>
  <c r="BT40" i="3"/>
  <c r="BR42" i="3"/>
  <c r="BT29" i="3"/>
  <c r="AA196" i="28"/>
  <c r="AB196" i="28" s="1"/>
  <c r="AF124" i="28"/>
  <c r="AE124" i="28"/>
  <c r="AF84" i="30"/>
  <c r="AE84" i="30"/>
  <c r="AB84" i="30"/>
  <c r="AA156" i="30"/>
  <c r="AB156" i="30" s="1"/>
  <c r="AA135" i="29"/>
  <c r="BR58" i="17"/>
  <c r="BY40" i="17"/>
  <c r="AA204" i="28"/>
  <c r="AB204" i="28" s="1"/>
  <c r="AF132" i="28"/>
  <c r="AE132" i="28"/>
  <c r="C23" i="30"/>
  <c r="C36" i="30"/>
  <c r="F10" i="30"/>
  <c r="AA89" i="30"/>
  <c r="Z89" i="30"/>
  <c r="AA131" i="29"/>
  <c r="AA121" i="17"/>
  <c r="AA109" i="17"/>
  <c r="Z176" i="17"/>
  <c r="AA169" i="3"/>
  <c r="AB169" i="3" s="1"/>
  <c r="AF97" i="3"/>
  <c r="AF117" i="3"/>
  <c r="AE116" i="29"/>
  <c r="AA188" i="29"/>
  <c r="AB188" i="29" s="1"/>
  <c r="AA201" i="30"/>
  <c r="AB201" i="30" s="1"/>
  <c r="AF129" i="30"/>
  <c r="AE129" i="30"/>
  <c r="AA108" i="17"/>
  <c r="Z180" i="17"/>
  <c r="Z159" i="28"/>
  <c r="AA87" i="28"/>
  <c r="Z87" i="28"/>
  <c r="AE111" i="3"/>
  <c r="AA183" i="3"/>
  <c r="AB183" i="3" s="1"/>
  <c r="AA182" i="29"/>
  <c r="AB182" i="29" s="1"/>
  <c r="AF110" i="29"/>
  <c r="AE110" i="29"/>
  <c r="CA40" i="17"/>
  <c r="BR38" i="17"/>
  <c r="CA51" i="17"/>
  <c r="CA29" i="17"/>
  <c r="AF128" i="17"/>
  <c r="AE128" i="17"/>
  <c r="AA200" i="17"/>
  <c r="AB200" i="17" s="1"/>
  <c r="AF116" i="17"/>
  <c r="AE116" i="17"/>
  <c r="AF104" i="17"/>
  <c r="AE104" i="17"/>
  <c r="AA176" i="17"/>
  <c r="AB176" i="17" s="1"/>
  <c r="Z197" i="3"/>
  <c r="AA125" i="3"/>
  <c r="E11" i="24"/>
  <c r="AF89" i="29"/>
  <c r="AB89" i="29"/>
  <c r="AA161" i="29"/>
  <c r="AB161" i="29" s="1"/>
  <c r="AE89" i="29"/>
  <c r="AE107" i="30"/>
  <c r="AA179" i="30"/>
  <c r="AB179" i="30" s="1"/>
  <c r="AF107" i="30"/>
  <c r="AE119" i="30"/>
  <c r="AA191" i="30"/>
  <c r="AB191" i="30" s="1"/>
  <c r="AF119" i="30"/>
  <c r="AF94" i="30"/>
  <c r="AE94" i="30"/>
  <c r="AA166" i="30"/>
  <c r="AB166" i="30" s="1"/>
  <c r="AA125" i="17"/>
  <c r="AA120" i="17"/>
  <c r="Z192" i="17"/>
  <c r="AA113" i="17"/>
  <c r="AA96" i="17"/>
  <c r="AA112" i="3"/>
  <c r="AF97" i="28"/>
  <c r="AE97" i="28"/>
  <c r="AA169" i="28"/>
  <c r="AB169" i="28" s="1"/>
  <c r="AA193" i="28"/>
  <c r="AB193" i="28" s="1"/>
  <c r="AF121" i="28"/>
  <c r="AE121" i="28"/>
  <c r="AA183" i="30"/>
  <c r="AB183" i="30" s="1"/>
  <c r="AF111" i="30"/>
  <c r="AE111" i="30"/>
  <c r="AA115" i="30"/>
  <c r="AA192" i="30"/>
  <c r="AB192" i="30" s="1"/>
  <c r="AF120" i="30"/>
  <c r="AE120" i="30"/>
  <c r="AF82" i="30"/>
  <c r="AA154" i="30"/>
  <c r="AB154" i="30" s="1"/>
  <c r="AE82" i="30"/>
  <c r="AB82" i="30"/>
  <c r="AE103" i="3"/>
  <c r="AA175" i="3"/>
  <c r="AB175" i="3" s="1"/>
  <c r="AF113" i="3"/>
  <c r="AA185" i="3"/>
  <c r="AB185" i="3" s="1"/>
  <c r="Z173" i="29"/>
  <c r="AA101" i="29"/>
  <c r="AA108" i="29"/>
  <c r="F10" i="3"/>
  <c r="F13" i="3" s="1"/>
  <c r="C36" i="3"/>
  <c r="AE121" i="3"/>
  <c r="AA193" i="3"/>
  <c r="AB193" i="3" s="1"/>
  <c r="C23" i="3"/>
  <c r="BY29" i="17"/>
  <c r="AA97" i="17"/>
  <c r="Z188" i="17"/>
  <c r="Z202" i="17"/>
  <c r="AA123" i="17"/>
  <c r="Z190" i="17"/>
  <c r="AA111" i="17"/>
  <c r="Z178" i="17"/>
  <c r="AA99" i="17"/>
  <c r="AE99" i="3"/>
  <c r="AA171" i="3"/>
  <c r="AB171" i="3" s="1"/>
  <c r="Z187" i="3"/>
  <c r="AE110" i="28"/>
  <c r="C38" i="29"/>
  <c r="C25" i="29"/>
  <c r="F12" i="29"/>
  <c r="BR31" i="3"/>
  <c r="AA134" i="17"/>
  <c r="AF129" i="17"/>
  <c r="AE129" i="17"/>
  <c r="AA201" i="17"/>
  <c r="AB201" i="17" s="1"/>
  <c r="AA122" i="17"/>
  <c r="AF117" i="17"/>
  <c r="AE117" i="17"/>
  <c r="AA189" i="17"/>
  <c r="AB189" i="17" s="1"/>
  <c r="AA110" i="17"/>
  <c r="AF105" i="17"/>
  <c r="AE105" i="17"/>
  <c r="AA177" i="17"/>
  <c r="AB177" i="17" s="1"/>
  <c r="AA98" i="17"/>
  <c r="AA108" i="3"/>
  <c r="AF110" i="3"/>
  <c r="AA186" i="30"/>
  <c r="AB186" i="30" s="1"/>
  <c r="AE114" i="30"/>
  <c r="AF114" i="30"/>
  <c r="AA125" i="30"/>
  <c r="Z197" i="30"/>
  <c r="AF116" i="3"/>
  <c r="AE116" i="3"/>
  <c r="AA188" i="3"/>
  <c r="AB188" i="3" s="1"/>
  <c r="AA200" i="3"/>
  <c r="AB200" i="3" s="1"/>
  <c r="AF128" i="3"/>
  <c r="AF123" i="28"/>
  <c r="AE123" i="28"/>
  <c r="AA195" i="28"/>
  <c r="AB195" i="28" s="1"/>
  <c r="AE98" i="29"/>
  <c r="AA170" i="29"/>
  <c r="AB170" i="29" s="1"/>
  <c r="AF98" i="29"/>
  <c r="AF130" i="29"/>
  <c r="AE130" i="29"/>
  <c r="AA202" i="29"/>
  <c r="AB202" i="29" s="1"/>
  <c r="Z181" i="30"/>
  <c r="AA109" i="30"/>
  <c r="AE95" i="17"/>
  <c r="AF123" i="3"/>
  <c r="AA195" i="3"/>
  <c r="AB195" i="3" s="1"/>
  <c r="AA108" i="28"/>
  <c r="AA200" i="28"/>
  <c r="AB200" i="28" s="1"/>
  <c r="AB85" i="29"/>
  <c r="AA157" i="29"/>
  <c r="AB157" i="29" s="1"/>
  <c r="AF85" i="29"/>
  <c r="AE85" i="29"/>
  <c r="AA96" i="3"/>
  <c r="AA118" i="3"/>
  <c r="AF135" i="3"/>
  <c r="AE135" i="3"/>
  <c r="AA207" i="3"/>
  <c r="AB207" i="3" s="1"/>
  <c r="AA183" i="28"/>
  <c r="AB183" i="28" s="1"/>
  <c r="AE111" i="28"/>
  <c r="AF111" i="28"/>
  <c r="AF113" i="28"/>
  <c r="AE113" i="28"/>
  <c r="AA185" i="28"/>
  <c r="AB185" i="28" s="1"/>
  <c r="AF100" i="30"/>
  <c r="AA172" i="30"/>
  <c r="AB172" i="30" s="1"/>
  <c r="AF112" i="30"/>
  <c r="AE112" i="30"/>
  <c r="Z182" i="17"/>
  <c r="AA181" i="3"/>
  <c r="AB181" i="3" s="1"/>
  <c r="AF109" i="3"/>
  <c r="AA103" i="28"/>
  <c r="Z175" i="28"/>
  <c r="AA118" i="28"/>
  <c r="Z182" i="29"/>
  <c r="AE100" i="30"/>
  <c r="AA121" i="30"/>
  <c r="AF135" i="28"/>
  <c r="Z177" i="28"/>
  <c r="AA87" i="29"/>
  <c r="Z87" i="29"/>
  <c r="AA197" i="29"/>
  <c r="AB197" i="29" s="1"/>
  <c r="AF125" i="29"/>
  <c r="BX40" i="30"/>
  <c r="BR35" i="30"/>
  <c r="BX51" i="30"/>
  <c r="BR46" i="30"/>
  <c r="BX29" i="30"/>
  <c r="AA97" i="30"/>
  <c r="AA174" i="30"/>
  <c r="AB174" i="30" s="1"/>
  <c r="AF118" i="30"/>
  <c r="AA190" i="30"/>
  <c r="AB190" i="30" s="1"/>
  <c r="AE118" i="30"/>
  <c r="Z206" i="30"/>
  <c r="AF88" i="28"/>
  <c r="AE88" i="28"/>
  <c r="AB88" i="28"/>
  <c r="AF105" i="28"/>
  <c r="AE105" i="28"/>
  <c r="AA177" i="28"/>
  <c r="AB177" i="28" s="1"/>
  <c r="AF94" i="28"/>
  <c r="AE94" i="28"/>
  <c r="AA91" i="28"/>
  <c r="Z91" i="28"/>
  <c r="Z163" i="28"/>
  <c r="AA85" i="28"/>
  <c r="Z157" i="28"/>
  <c r="Z85" i="28"/>
  <c r="AA82" i="28"/>
  <c r="Z82" i="28"/>
  <c r="AA186" i="29"/>
  <c r="AB186" i="29" s="1"/>
  <c r="AF114" i="29"/>
  <c r="AE114" i="29"/>
  <c r="Z199" i="30"/>
  <c r="AA127" i="30"/>
  <c r="AE134" i="30"/>
  <c r="AA206" i="30"/>
  <c r="AB206" i="30" s="1"/>
  <c r="AF134" i="30"/>
  <c r="Z160" i="30"/>
  <c r="Z88" i="30"/>
  <c r="BS51" i="17"/>
  <c r="BR30" i="17"/>
  <c r="BR52" i="17"/>
  <c r="BR41" i="17"/>
  <c r="BS40" i="17"/>
  <c r="Q5" i="22"/>
  <c r="F5" i="22"/>
  <c r="D11" i="21"/>
  <c r="AE101" i="28"/>
  <c r="AA173" i="28"/>
  <c r="AB173" i="28" s="1"/>
  <c r="AF128" i="29"/>
  <c r="AE128" i="29"/>
  <c r="AA200" i="29"/>
  <c r="AB200" i="29" s="1"/>
  <c r="AF105" i="30"/>
  <c r="AE105" i="30"/>
  <c r="AA177" i="30"/>
  <c r="AB177" i="30" s="1"/>
  <c r="C20" i="17"/>
  <c r="F7" i="17"/>
  <c r="Z189" i="3"/>
  <c r="F11" i="17"/>
  <c r="AA126" i="3"/>
  <c r="Z196" i="28"/>
  <c r="Z198" i="28"/>
  <c r="Z155" i="29"/>
  <c r="AF119" i="29"/>
  <c r="AE119" i="29"/>
  <c r="AE134" i="29"/>
  <c r="AF134" i="29"/>
  <c r="Z161" i="30"/>
  <c r="Z179" i="30"/>
  <c r="AF130" i="30"/>
  <c r="AE130" i="30"/>
  <c r="AA207" i="30"/>
  <c r="AB207" i="30" s="1"/>
  <c r="AF135" i="30"/>
  <c r="AE135" i="30"/>
  <c r="AI11" i="6"/>
  <c r="G16" i="20"/>
  <c r="AF11" i="27"/>
  <c r="AI21" i="6"/>
  <c r="G34" i="20"/>
  <c r="C38" i="17"/>
  <c r="AA134" i="3"/>
  <c r="P9" i="26"/>
  <c r="O4" i="22"/>
  <c r="O10" i="27"/>
  <c r="P9" i="24"/>
  <c r="P9" i="21"/>
  <c r="BW51" i="28"/>
  <c r="AF125" i="28"/>
  <c r="AA98" i="28"/>
  <c r="Z181" i="28"/>
  <c r="AF120" i="28"/>
  <c r="AE120" i="28"/>
  <c r="AA192" i="28"/>
  <c r="AB192" i="28" s="1"/>
  <c r="BR48" i="29"/>
  <c r="BZ51" i="29"/>
  <c r="BZ29" i="29"/>
  <c r="BR59" i="29"/>
  <c r="BZ40" i="29"/>
  <c r="AA190" i="29"/>
  <c r="AB190" i="29" s="1"/>
  <c r="AA126" i="29"/>
  <c r="AE87" i="30"/>
  <c r="AA207" i="17"/>
  <c r="AB207" i="17" s="1"/>
  <c r="AE127" i="3"/>
  <c r="F16" i="20"/>
  <c r="F34" i="20"/>
  <c r="BR56" i="28"/>
  <c r="BR45" i="28"/>
  <c r="BW40" i="28"/>
  <c r="AA109" i="28"/>
  <c r="Z171" i="29"/>
  <c r="AF103" i="29"/>
  <c r="AE103" i="29"/>
  <c r="AF87" i="30"/>
  <c r="Z173" i="30"/>
  <c r="Z175" i="30"/>
  <c r="U18" i="27"/>
  <c r="U11" i="27"/>
  <c r="Q21" i="6"/>
  <c r="BY51" i="28"/>
  <c r="BY40" i="28"/>
  <c r="BR58" i="28"/>
  <c r="BR36" i="28"/>
  <c r="BY29" i="28"/>
  <c r="AF102" i="28"/>
  <c r="AE102" i="28"/>
  <c r="AB82" i="29"/>
  <c r="AF82" i="29"/>
  <c r="AA171" i="29"/>
  <c r="AB171" i="29" s="1"/>
  <c r="AF99" i="29"/>
  <c r="AE99" i="29"/>
  <c r="AF90" i="30"/>
  <c r="AE90" i="30"/>
  <c r="AA162" i="30"/>
  <c r="AB162" i="30" s="1"/>
  <c r="AB90" i="30"/>
  <c r="AE101" i="30"/>
  <c r="AA173" i="30"/>
  <c r="AB173" i="30" s="1"/>
  <c r="AF101" i="30"/>
  <c r="AA103" i="30"/>
  <c r="AF123" i="30"/>
  <c r="AE123" i="30"/>
  <c r="AA122" i="3"/>
  <c r="Z207" i="28"/>
  <c r="AB91" i="29"/>
  <c r="AE91" i="29"/>
  <c r="AF91" i="29"/>
  <c r="AF112" i="29"/>
  <c r="AE112" i="29"/>
  <c r="AA184" i="29"/>
  <c r="AB184" i="29" s="1"/>
  <c r="Z186" i="29"/>
  <c r="Z85" i="30"/>
  <c r="AA85" i="30"/>
  <c r="Z191" i="30"/>
  <c r="V18" i="27"/>
  <c r="V11" i="27"/>
  <c r="R21" i="6"/>
  <c r="BR33" i="3"/>
  <c r="BR44" i="3"/>
  <c r="BR55" i="3"/>
  <c r="BV29" i="3"/>
  <c r="BV51" i="3"/>
  <c r="Z193" i="28"/>
  <c r="AA130" i="28"/>
  <c r="AA95" i="29"/>
  <c r="AA105" i="29"/>
  <c r="AA122" i="29"/>
  <c r="AA132" i="29"/>
  <c r="AA92" i="30"/>
  <c r="Z92" i="30"/>
  <c r="AA180" i="30"/>
  <c r="AB180" i="30" s="1"/>
  <c r="AF108" i="30"/>
  <c r="Z205" i="30"/>
  <c r="BZ40" i="28"/>
  <c r="AA117" i="28"/>
  <c r="AF94" i="29"/>
  <c r="AE94" i="29"/>
  <c r="AA88" i="30"/>
  <c r="AA98" i="30"/>
  <c r="AA110" i="30"/>
  <c r="AA198" i="30"/>
  <c r="AB198" i="30" s="1"/>
  <c r="AF126" i="30"/>
  <c r="L7" i="27"/>
  <c r="Z195" i="28"/>
  <c r="AA131" i="28"/>
  <c r="Z90" i="29"/>
  <c r="AA90" i="29"/>
  <c r="Z168" i="29"/>
  <c r="AA117" i="29"/>
  <c r="Z195" i="29"/>
  <c r="AE99" i="30"/>
  <c r="Z178" i="30"/>
  <c r="Z184" i="30"/>
  <c r="Z200" i="30"/>
  <c r="L11" i="27"/>
  <c r="BZ29" i="28"/>
  <c r="CA40" i="28"/>
  <c r="AA106" i="28"/>
  <c r="Z205" i="28"/>
  <c r="AA86" i="29"/>
  <c r="AA96" i="29"/>
  <c r="AA113" i="29"/>
  <c r="AA123" i="29"/>
  <c r="AF99" i="30"/>
  <c r="Z155" i="30"/>
  <c r="AA116" i="30"/>
  <c r="AE128" i="30"/>
  <c r="AA200" i="30"/>
  <c r="AB200" i="30" s="1"/>
  <c r="Z173" i="28"/>
  <c r="AA184" i="28"/>
  <c r="AB184" i="28" s="1"/>
  <c r="AF112" i="28"/>
  <c r="AE112" i="28"/>
  <c r="Z186" i="28"/>
  <c r="Z201" i="28"/>
  <c r="AA205" i="28"/>
  <c r="AB205" i="28" s="1"/>
  <c r="AF133" i="28"/>
  <c r="AE133" i="28"/>
  <c r="C36" i="29"/>
  <c r="F10" i="29"/>
  <c r="Z164" i="29"/>
  <c r="Z191" i="29"/>
  <c r="AA83" i="30"/>
  <c r="Z83" i="30"/>
  <c r="Z196" i="30"/>
  <c r="Z202" i="30"/>
  <c r="BU29" i="17"/>
  <c r="BR32" i="17"/>
  <c r="BR54" i="17"/>
  <c r="Z180" i="28"/>
  <c r="Z192" i="28"/>
  <c r="Z204" i="28"/>
  <c r="Z156" i="29"/>
  <c r="AA160" i="29"/>
  <c r="AB160" i="29" s="1"/>
  <c r="Z165" i="29"/>
  <c r="Z174" i="29"/>
  <c r="Z183" i="29"/>
  <c r="Z192" i="29"/>
  <c r="Z201" i="29"/>
  <c r="BR49" i="30"/>
  <c r="W18" i="27"/>
  <c r="W11" i="27"/>
  <c r="M21" i="27"/>
  <c r="M22" i="27"/>
  <c r="M23" i="27"/>
  <c r="AA115" i="28"/>
  <c r="AA127" i="28"/>
  <c r="C22" i="29"/>
  <c r="F9" i="29"/>
  <c r="AA84" i="29"/>
  <c r="AA93" i="29"/>
  <c r="AA102" i="29"/>
  <c r="AA111" i="29"/>
  <c r="AA120" i="29"/>
  <c r="AA129" i="29"/>
  <c r="CA51" i="30"/>
  <c r="CA29" i="30"/>
  <c r="BR60" i="30"/>
  <c r="CA40" i="30"/>
  <c r="AA86" i="30"/>
  <c r="Z86" i="30"/>
  <c r="AA95" i="30"/>
  <c r="AA104" i="30"/>
  <c r="AA113" i="30"/>
  <c r="AA122" i="30"/>
  <c r="AA131" i="30"/>
  <c r="BR54" i="3"/>
  <c r="BR34" i="30"/>
  <c r="E88" i="9"/>
  <c r="BR41" i="3"/>
  <c r="BS51" i="3"/>
  <c r="C38" i="30"/>
  <c r="BR53" i="17"/>
  <c r="BX29" i="3"/>
  <c r="BR31" i="17" l="1"/>
  <c r="BT51" i="17"/>
  <c r="BT29" i="17"/>
  <c r="BT40" i="17"/>
  <c r="BR42" i="17"/>
  <c r="B13" i="3"/>
  <c r="V17" i="22"/>
  <c r="AA168" i="29"/>
  <c r="AB168" i="29" s="1"/>
  <c r="AF96" i="29"/>
  <c r="AE96" i="29"/>
  <c r="AF122" i="17"/>
  <c r="AE122" i="17"/>
  <c r="AA194" i="17"/>
  <c r="AB194" i="17" s="1"/>
  <c r="AF86" i="29"/>
  <c r="AA158" i="29"/>
  <c r="AB158" i="29" s="1"/>
  <c r="AE86" i="29"/>
  <c r="AB86" i="29"/>
  <c r="AF85" i="30"/>
  <c r="AE85" i="30"/>
  <c r="AB85" i="30"/>
  <c r="AA157" i="30"/>
  <c r="AB157" i="30" s="1"/>
  <c r="AF108" i="3"/>
  <c r="AE108" i="3"/>
  <c r="AA180" i="3"/>
  <c r="AB180" i="3" s="1"/>
  <c r="AF111" i="17"/>
  <c r="AE111" i="17"/>
  <c r="AA183" i="17"/>
  <c r="AB183" i="17" s="1"/>
  <c r="AA180" i="29"/>
  <c r="AB180" i="29" s="1"/>
  <c r="AF108" i="29"/>
  <c r="AE108" i="29"/>
  <c r="AF87" i="28"/>
  <c r="AE87" i="28"/>
  <c r="AA159" i="28"/>
  <c r="AB159" i="28" s="1"/>
  <c r="AB87" i="28"/>
  <c r="AF91" i="30"/>
  <c r="AE91" i="30"/>
  <c r="AB91" i="30"/>
  <c r="AA163" i="30"/>
  <c r="AB163" i="30" s="1"/>
  <c r="AF130" i="3"/>
  <c r="AE130" i="3"/>
  <c r="AA202" i="3"/>
  <c r="AB202" i="3" s="1"/>
  <c r="AF93" i="28"/>
  <c r="AE93" i="28"/>
  <c r="AA165" i="28"/>
  <c r="AB165" i="28" s="1"/>
  <c r="AB93" i="28"/>
  <c r="AA192" i="29"/>
  <c r="AB192" i="29" s="1"/>
  <c r="AF120" i="29"/>
  <c r="AE120" i="29"/>
  <c r="AF88" i="30"/>
  <c r="AE88" i="30"/>
  <c r="AA160" i="30"/>
  <c r="AB160" i="30" s="1"/>
  <c r="AB88" i="30"/>
  <c r="AA204" i="29"/>
  <c r="AB204" i="29" s="1"/>
  <c r="AF132" i="29"/>
  <c r="AE132" i="29"/>
  <c r="AF121" i="30"/>
  <c r="AA193" i="30"/>
  <c r="AB193" i="30" s="1"/>
  <c r="AE121" i="30"/>
  <c r="AE108" i="28"/>
  <c r="AF108" i="28"/>
  <c r="AA180" i="28"/>
  <c r="AB180" i="28" s="1"/>
  <c r="AF98" i="17"/>
  <c r="AE98" i="17"/>
  <c r="AA170" i="17"/>
  <c r="AB170" i="17" s="1"/>
  <c r="AF134" i="17"/>
  <c r="AE134" i="17"/>
  <c r="AA206" i="17"/>
  <c r="AB206" i="17" s="1"/>
  <c r="AF101" i="29"/>
  <c r="AE101" i="29"/>
  <c r="AA173" i="29"/>
  <c r="AB173" i="29" s="1"/>
  <c r="AE89" i="30"/>
  <c r="AB89" i="30"/>
  <c r="AA161" i="30"/>
  <c r="AB161" i="30" s="1"/>
  <c r="AF89" i="30"/>
  <c r="AA207" i="29"/>
  <c r="AB207" i="29" s="1"/>
  <c r="AF135" i="29"/>
  <c r="AE135" i="29"/>
  <c r="AF100" i="3"/>
  <c r="AE100" i="3"/>
  <c r="AA172" i="3"/>
  <c r="AB172" i="3" s="1"/>
  <c r="AA198" i="29"/>
  <c r="AB198" i="29" s="1"/>
  <c r="AF126" i="29"/>
  <c r="AE126" i="29"/>
  <c r="AF101" i="17"/>
  <c r="AA173" i="17"/>
  <c r="AB173" i="17" s="1"/>
  <c r="AE101" i="17"/>
  <c r="AE110" i="30"/>
  <c r="AA182" i="30"/>
  <c r="AB182" i="30" s="1"/>
  <c r="AF110" i="30"/>
  <c r="AF134" i="3"/>
  <c r="AE134" i="3"/>
  <c r="AA206" i="3"/>
  <c r="AB206" i="3" s="1"/>
  <c r="BR60" i="3"/>
  <c r="CA29" i="3"/>
  <c r="BR38" i="3"/>
  <c r="BR49" i="3"/>
  <c r="CA51" i="3"/>
  <c r="CA40" i="3"/>
  <c r="AA191" i="28"/>
  <c r="AB191" i="28" s="1"/>
  <c r="AE119" i="28"/>
  <c r="AF119" i="28"/>
  <c r="AE92" i="30"/>
  <c r="AB92" i="30"/>
  <c r="AA164" i="30"/>
  <c r="AB164" i="30" s="1"/>
  <c r="AF92" i="30"/>
  <c r="AE131" i="30"/>
  <c r="AA203" i="30"/>
  <c r="AB203" i="30" s="1"/>
  <c r="AF131" i="30"/>
  <c r="AA183" i="29"/>
  <c r="AB183" i="29" s="1"/>
  <c r="AF111" i="29"/>
  <c r="AE111" i="29"/>
  <c r="AF82" i="28"/>
  <c r="AE82" i="28"/>
  <c r="AB82" i="28"/>
  <c r="AA154" i="28"/>
  <c r="AB154" i="28" s="1"/>
  <c r="AA159" i="29"/>
  <c r="AB159" i="29" s="1"/>
  <c r="AF87" i="29"/>
  <c r="AE87" i="29"/>
  <c r="AB87" i="29"/>
  <c r="AF112" i="3"/>
  <c r="AE112" i="3"/>
  <c r="AA184" i="3"/>
  <c r="AB184" i="3" s="1"/>
  <c r="BY40" i="30"/>
  <c r="BR58" i="30"/>
  <c r="BR36" i="30"/>
  <c r="BR47" i="30"/>
  <c r="BY29" i="30"/>
  <c r="BY51" i="30"/>
  <c r="AA180" i="17"/>
  <c r="AB180" i="17" s="1"/>
  <c r="AF108" i="17"/>
  <c r="AE108" i="17"/>
  <c r="AE113" i="30"/>
  <c r="AA185" i="30"/>
  <c r="AB185" i="30" s="1"/>
  <c r="AF113" i="30"/>
  <c r="AA162" i="29"/>
  <c r="AB162" i="29" s="1"/>
  <c r="AF90" i="29"/>
  <c r="AE90" i="29"/>
  <c r="AB90" i="29"/>
  <c r="AA167" i="29"/>
  <c r="AB167" i="29" s="1"/>
  <c r="AF95" i="29"/>
  <c r="AE95" i="29"/>
  <c r="AA190" i="28"/>
  <c r="AB190" i="28" s="1"/>
  <c r="AF118" i="28"/>
  <c r="AE118" i="28"/>
  <c r="AF90" i="28"/>
  <c r="AA162" i="28"/>
  <c r="AB162" i="28" s="1"/>
  <c r="AB90" i="28"/>
  <c r="AE90" i="28"/>
  <c r="BZ40" i="30"/>
  <c r="BZ51" i="30"/>
  <c r="BR37" i="30"/>
  <c r="BR48" i="30"/>
  <c r="BR59" i="30"/>
  <c r="BZ29" i="30"/>
  <c r="AE104" i="30"/>
  <c r="AA176" i="30"/>
  <c r="AB176" i="30" s="1"/>
  <c r="AF104" i="30"/>
  <c r="AA156" i="29"/>
  <c r="AB156" i="29" s="1"/>
  <c r="AF84" i="29"/>
  <c r="AE84" i="29"/>
  <c r="AB84" i="29"/>
  <c r="AA202" i="28"/>
  <c r="AB202" i="28" s="1"/>
  <c r="AF130" i="28"/>
  <c r="AE130" i="28"/>
  <c r="BZ40" i="17"/>
  <c r="BR37" i="17"/>
  <c r="BR59" i="17"/>
  <c r="BR48" i="17"/>
  <c r="BZ51" i="17"/>
  <c r="BZ29" i="17"/>
  <c r="F13" i="17"/>
  <c r="C10" i="21" s="1"/>
  <c r="AF85" i="28"/>
  <c r="AE85" i="28"/>
  <c r="AB85" i="28"/>
  <c r="AA157" i="28"/>
  <c r="AB157" i="28" s="1"/>
  <c r="AF109" i="30"/>
  <c r="AA181" i="30"/>
  <c r="AB181" i="30" s="1"/>
  <c r="AE109" i="30"/>
  <c r="AF110" i="17"/>
  <c r="AE110" i="17"/>
  <c r="AA182" i="17"/>
  <c r="AB182" i="17" s="1"/>
  <c r="AE97" i="17"/>
  <c r="AA169" i="17"/>
  <c r="AB169" i="17" s="1"/>
  <c r="AF97" i="17"/>
  <c r="AA186" i="17"/>
  <c r="AB186" i="17" s="1"/>
  <c r="AF114" i="17"/>
  <c r="AE114" i="17"/>
  <c r="AE109" i="17"/>
  <c r="AA181" i="17"/>
  <c r="AB181" i="17" s="1"/>
  <c r="AF109" i="17"/>
  <c r="AF122" i="3"/>
  <c r="AE122" i="3"/>
  <c r="AA194" i="3"/>
  <c r="AB194" i="3" s="1"/>
  <c r="AF97" i="30"/>
  <c r="AA169" i="30"/>
  <c r="AB169" i="30" s="1"/>
  <c r="AE97" i="30"/>
  <c r="AE121" i="17"/>
  <c r="AA193" i="17"/>
  <c r="AB193" i="17" s="1"/>
  <c r="AF121" i="17"/>
  <c r="AE125" i="30"/>
  <c r="AA197" i="30"/>
  <c r="AB197" i="30" s="1"/>
  <c r="AF125" i="30"/>
  <c r="BR58" i="3"/>
  <c r="BY29" i="3"/>
  <c r="BY40" i="3"/>
  <c r="BR47" i="3"/>
  <c r="BY51" i="3"/>
  <c r="BR36" i="3"/>
  <c r="AE95" i="3"/>
  <c r="AF95" i="3"/>
  <c r="AA167" i="3"/>
  <c r="AB167" i="3" s="1"/>
  <c r="BY51" i="29"/>
  <c r="BR47" i="29"/>
  <c r="BY40" i="29"/>
  <c r="BR58" i="29"/>
  <c r="BY29" i="29"/>
  <c r="BR36" i="29"/>
  <c r="AE98" i="30"/>
  <c r="AA170" i="30"/>
  <c r="AB170" i="30" s="1"/>
  <c r="AF98" i="30"/>
  <c r="AA189" i="29"/>
  <c r="AB189" i="29" s="1"/>
  <c r="AF117" i="29"/>
  <c r="AE117" i="29"/>
  <c r="AA174" i="29"/>
  <c r="AB174" i="29" s="1"/>
  <c r="AF102" i="29"/>
  <c r="AE102" i="29"/>
  <c r="AF115" i="30"/>
  <c r="AE115" i="30"/>
  <c r="AA187" i="30"/>
  <c r="AB187" i="30" s="1"/>
  <c r="AA170" i="3"/>
  <c r="AB170" i="3" s="1"/>
  <c r="AF98" i="3"/>
  <c r="AE98" i="3"/>
  <c r="AE95" i="30"/>
  <c r="AA167" i="30"/>
  <c r="AB167" i="30" s="1"/>
  <c r="AF95" i="30"/>
  <c r="BX51" i="29"/>
  <c r="BR46" i="29"/>
  <c r="BX40" i="29"/>
  <c r="BR57" i="29"/>
  <c r="BX29" i="29"/>
  <c r="BR35" i="29"/>
  <c r="AA203" i="28"/>
  <c r="AB203" i="28" s="1"/>
  <c r="AF131" i="28"/>
  <c r="AE131" i="28"/>
  <c r="AF103" i="28"/>
  <c r="AE103" i="28"/>
  <c r="AA175" i="28"/>
  <c r="AB175" i="28" s="1"/>
  <c r="AF118" i="3"/>
  <c r="AE118" i="3"/>
  <c r="AA190" i="3"/>
  <c r="AB190" i="3" s="1"/>
  <c r="AA192" i="17"/>
  <c r="AB192" i="17" s="1"/>
  <c r="AE120" i="17"/>
  <c r="AF120" i="17"/>
  <c r="AE125" i="3"/>
  <c r="AF125" i="3"/>
  <c r="AA197" i="3"/>
  <c r="AB197" i="3" s="1"/>
  <c r="AA168" i="28"/>
  <c r="AB168" i="28" s="1"/>
  <c r="AF96" i="28"/>
  <c r="AE96" i="28"/>
  <c r="AB83" i="29"/>
  <c r="AA155" i="29"/>
  <c r="AB155" i="29" s="1"/>
  <c r="AF83" i="29"/>
  <c r="AE83" i="29"/>
  <c r="AA187" i="28"/>
  <c r="AB187" i="28" s="1"/>
  <c r="AF115" i="28"/>
  <c r="AE115" i="28"/>
  <c r="AE83" i="30"/>
  <c r="AB83" i="30"/>
  <c r="AA155" i="30"/>
  <c r="AB155" i="30" s="1"/>
  <c r="AF83" i="30"/>
  <c r="AF99" i="17"/>
  <c r="AE99" i="17"/>
  <c r="AA171" i="17"/>
  <c r="AB171" i="17" s="1"/>
  <c r="AA204" i="17"/>
  <c r="AB204" i="17" s="1"/>
  <c r="AF132" i="17"/>
  <c r="AE132" i="17"/>
  <c r="AA203" i="29"/>
  <c r="AB203" i="29" s="1"/>
  <c r="AF131" i="29"/>
  <c r="AE131" i="29"/>
  <c r="AA176" i="29"/>
  <c r="AB176" i="29" s="1"/>
  <c r="AE104" i="29"/>
  <c r="AF104" i="29"/>
  <c r="AA194" i="29"/>
  <c r="AB194" i="29" s="1"/>
  <c r="AF122" i="29"/>
  <c r="AE122" i="29"/>
  <c r="AF103" i="30"/>
  <c r="AA175" i="30"/>
  <c r="AB175" i="30" s="1"/>
  <c r="AE103" i="30"/>
  <c r="AA177" i="29"/>
  <c r="AB177" i="29" s="1"/>
  <c r="AF105" i="29"/>
  <c r="AE105" i="29"/>
  <c r="AA170" i="28"/>
  <c r="AB170" i="28" s="1"/>
  <c r="AF98" i="28"/>
  <c r="AE98" i="28"/>
  <c r="BR48" i="3"/>
  <c r="BR59" i="3"/>
  <c r="BZ29" i="3"/>
  <c r="BZ40" i="3"/>
  <c r="BZ51" i="3"/>
  <c r="BR37" i="3"/>
  <c r="AA165" i="29"/>
  <c r="AB165" i="29" s="1"/>
  <c r="AF93" i="29"/>
  <c r="AE93" i="29"/>
  <c r="AB93" i="29"/>
  <c r="AA181" i="28"/>
  <c r="AB181" i="28" s="1"/>
  <c r="AF109" i="28"/>
  <c r="AE109" i="28"/>
  <c r="BV40" i="17"/>
  <c r="BR55" i="17"/>
  <c r="BV29" i="17"/>
  <c r="BR33" i="17"/>
  <c r="BR44" i="17"/>
  <c r="BV51" i="17"/>
  <c r="AF96" i="3"/>
  <c r="AE96" i="3"/>
  <c r="AA168" i="3"/>
  <c r="AB168" i="3" s="1"/>
  <c r="AF125" i="17"/>
  <c r="AE125" i="17"/>
  <c r="AA197" i="17"/>
  <c r="AB197" i="17" s="1"/>
  <c r="AE115" i="17"/>
  <c r="AA187" i="17"/>
  <c r="AB187" i="17" s="1"/>
  <c r="AF115" i="17"/>
  <c r="AA201" i="29"/>
  <c r="AB201" i="29" s="1"/>
  <c r="AF129" i="29"/>
  <c r="AE129" i="29"/>
  <c r="AA178" i="28"/>
  <c r="AB178" i="28" s="1"/>
  <c r="AF106" i="28"/>
  <c r="AE106" i="28"/>
  <c r="AF123" i="17"/>
  <c r="AE123" i="17"/>
  <c r="AA195" i="17"/>
  <c r="AB195" i="17" s="1"/>
  <c r="AE103" i="17"/>
  <c r="AF103" i="17"/>
  <c r="AA175" i="17"/>
  <c r="AB175" i="17" s="1"/>
  <c r="AE122" i="30"/>
  <c r="AA194" i="30"/>
  <c r="AB194" i="30" s="1"/>
  <c r="AF122" i="30"/>
  <c r="BR38" i="29"/>
  <c r="BR49" i="29"/>
  <c r="CA29" i="29"/>
  <c r="CA51" i="29"/>
  <c r="CA40" i="29"/>
  <c r="BR60" i="29"/>
  <c r="AA168" i="17"/>
  <c r="AB168" i="17" s="1"/>
  <c r="AE96" i="17"/>
  <c r="AF96" i="17"/>
  <c r="AE116" i="30"/>
  <c r="AA188" i="30"/>
  <c r="AB188" i="30" s="1"/>
  <c r="AF116" i="30"/>
  <c r="AF117" i="28"/>
  <c r="AE117" i="28"/>
  <c r="AA189" i="28"/>
  <c r="AB189" i="28" s="1"/>
  <c r="AF126" i="3"/>
  <c r="AE126" i="3"/>
  <c r="AA198" i="3"/>
  <c r="AB198" i="3" s="1"/>
  <c r="AA185" i="17"/>
  <c r="AB185" i="17" s="1"/>
  <c r="AF113" i="17"/>
  <c r="AE113" i="17"/>
  <c r="AA195" i="29"/>
  <c r="AB195" i="29" s="1"/>
  <c r="AF123" i="29"/>
  <c r="AE123" i="29"/>
  <c r="AE86" i="30"/>
  <c r="AB86" i="30"/>
  <c r="AA158" i="30"/>
  <c r="AB158" i="30" s="1"/>
  <c r="AF86" i="30"/>
  <c r="AA199" i="28"/>
  <c r="AB199" i="28" s="1"/>
  <c r="AF127" i="28"/>
  <c r="AE127" i="28"/>
  <c r="AA185" i="29"/>
  <c r="AB185" i="29" s="1"/>
  <c r="AE113" i="29"/>
  <c r="AF113" i="29"/>
  <c r="AF127" i="30"/>
  <c r="AE127" i="30"/>
  <c r="AA199" i="30"/>
  <c r="AB199" i="30" s="1"/>
  <c r="AF91" i="28"/>
  <c r="AE91" i="28"/>
  <c r="AB91" i="28"/>
  <c r="AA163" i="28"/>
  <c r="AB163" i="28" s="1"/>
  <c r="AE107" i="3"/>
  <c r="AF107" i="3"/>
  <c r="AA179" i="3"/>
  <c r="AB179" i="3" s="1"/>
  <c r="BR56" i="29"/>
  <c r="BW29" i="29"/>
  <c r="BW40" i="29"/>
  <c r="BW51" i="29"/>
  <c r="BR34" i="29"/>
  <c r="BR45" i="29"/>
  <c r="AE133" i="3"/>
  <c r="AA205" i="3"/>
  <c r="AB205" i="3" s="1"/>
  <c r="AF133" i="3"/>
  <c r="AE127" i="17"/>
  <c r="AF127" i="17"/>
  <c r="AA199" i="17"/>
  <c r="AB199" i="17" s="1"/>
  <c r="B13" i="17" l="1"/>
  <c r="B14" i="3" s="1"/>
  <c r="W17" i="22"/>
  <c r="C10" i="24"/>
  <c r="F14" i="3"/>
  <c r="U10" i="22"/>
  <c r="C10" i="27"/>
  <c r="P35" i="22" l="1"/>
  <c r="E6" i="22"/>
  <c r="B12" i="6" s="1"/>
  <c r="U11" i="22"/>
  <c r="S11" i="22"/>
  <c r="Q22" i="22"/>
  <c r="I6" i="22" a="1"/>
  <c r="K6" i="22" a="1"/>
  <c r="U15" i="22"/>
  <c r="K8" i="22" l="1"/>
  <c r="N8" i="22" s="1"/>
  <c r="K10" i="22"/>
  <c r="N10" i="22" s="1"/>
  <c r="K12" i="22"/>
  <c r="N12" i="22" s="1"/>
  <c r="K14" i="22"/>
  <c r="N14" i="22" s="1"/>
  <c r="K16" i="22"/>
  <c r="N16" i="22" s="1"/>
  <c r="K18" i="22"/>
  <c r="N18" i="22" s="1"/>
  <c r="K20" i="22"/>
  <c r="N20" i="22" s="1"/>
  <c r="K22" i="22"/>
  <c r="N22" i="22" s="1"/>
  <c r="K24" i="22"/>
  <c r="N24" i="22" s="1"/>
  <c r="K26" i="22"/>
  <c r="N26" i="22" s="1"/>
  <c r="K28" i="22"/>
  <c r="N28" i="22" s="1"/>
  <c r="K30" i="22"/>
  <c r="N30" i="22" s="1"/>
  <c r="K32" i="22"/>
  <c r="N32" i="22" s="1"/>
  <c r="K34" i="22"/>
  <c r="N34" i="22" s="1"/>
  <c r="K9" i="22"/>
  <c r="N9" i="22" s="1"/>
  <c r="K15" i="22"/>
  <c r="N15" i="22" s="1"/>
  <c r="K21" i="22"/>
  <c r="N21" i="22" s="1"/>
  <c r="K27" i="22"/>
  <c r="N27" i="22" s="1"/>
  <c r="K33" i="22"/>
  <c r="N33" i="22" s="1"/>
  <c r="K6" i="22"/>
  <c r="N6" i="22" s="1"/>
  <c r="K7" i="22"/>
  <c r="N7" i="22" s="1"/>
  <c r="K19" i="22"/>
  <c r="N19" i="22" s="1"/>
  <c r="K29" i="22"/>
  <c r="N29" i="22" s="1"/>
  <c r="K25" i="22"/>
  <c r="N25" i="22" s="1"/>
  <c r="K35" i="22"/>
  <c r="N35" i="22" s="1"/>
  <c r="K11" i="22"/>
  <c r="N11" i="22" s="1"/>
  <c r="K23" i="22"/>
  <c r="N23" i="22" s="1"/>
  <c r="K17" i="22"/>
  <c r="N17" i="22" s="1"/>
  <c r="K13" i="22"/>
  <c r="N13" i="22" s="1"/>
  <c r="K31" i="22"/>
  <c r="N31" i="22" s="1"/>
  <c r="G6" i="22"/>
  <c r="D12" i="6" s="1"/>
  <c r="I7" i="22"/>
  <c r="I9" i="22"/>
  <c r="I13" i="22"/>
  <c r="I17" i="22"/>
  <c r="I21" i="22"/>
  <c r="I25" i="22"/>
  <c r="I29" i="22"/>
  <c r="I33" i="22"/>
  <c r="I8" i="22"/>
  <c r="I20" i="22"/>
  <c r="I32" i="22"/>
  <c r="I15" i="22"/>
  <c r="I27" i="22"/>
  <c r="I10" i="22"/>
  <c r="I22" i="22"/>
  <c r="I34" i="22"/>
  <c r="I18" i="22"/>
  <c r="I30" i="22"/>
  <c r="I16" i="22"/>
  <c r="I26" i="22"/>
  <c r="I28" i="22"/>
  <c r="I11" i="22"/>
  <c r="I24" i="22"/>
  <c r="I12" i="22"/>
  <c r="I6" i="22"/>
  <c r="I14" i="22"/>
  <c r="I19" i="22"/>
  <c r="I23" i="22"/>
  <c r="I31" i="22"/>
  <c r="I35" i="22"/>
  <c r="F6" i="22"/>
  <c r="C12" i="6" s="1"/>
  <c r="E21" i="24"/>
  <c r="E20" i="24"/>
  <c r="E16" i="26"/>
  <c r="E13" i="26"/>
  <c r="E12" i="26"/>
  <c r="E12" i="27"/>
  <c r="E15" i="26"/>
  <c r="E12" i="24"/>
  <c r="E12" i="21"/>
  <c r="H26" i="6" l="1"/>
  <c r="W78" i="3"/>
  <c r="W78" i="17"/>
  <c r="H23" i="6"/>
  <c r="W75" i="3"/>
  <c r="W75" i="17"/>
  <c r="L23" i="22"/>
  <c r="H23" i="22"/>
  <c r="E29" i="6" s="1"/>
  <c r="L17" i="22"/>
  <c r="H17" i="22"/>
  <c r="E23" i="6" s="1"/>
  <c r="H17" i="6"/>
  <c r="W69" i="3"/>
  <c r="W69" i="17"/>
  <c r="H40" i="6"/>
  <c r="W92" i="3"/>
  <c r="W92" i="17"/>
  <c r="H16" i="6"/>
  <c r="W68" i="3"/>
  <c r="W68" i="17"/>
  <c r="L14" i="22"/>
  <c r="H14" i="22"/>
  <c r="E20" i="6" s="1"/>
  <c r="L10" i="22"/>
  <c r="H10" i="22"/>
  <c r="E16" i="6" s="1"/>
  <c r="L9" i="22"/>
  <c r="H9" i="22"/>
  <c r="E15" i="6" s="1"/>
  <c r="W93" i="3"/>
  <c r="H41" i="6"/>
  <c r="W93" i="17"/>
  <c r="H38" i="6"/>
  <c r="W90" i="3"/>
  <c r="W90" i="17"/>
  <c r="H14" i="6"/>
  <c r="W66" i="3"/>
  <c r="W66" i="17"/>
  <c r="L26" i="22"/>
  <c r="H26" i="22"/>
  <c r="E32" i="6" s="1"/>
  <c r="L33" i="22"/>
  <c r="H33" i="22"/>
  <c r="E39" i="6" s="1"/>
  <c r="H24" i="6"/>
  <c r="W76" i="3"/>
  <c r="W76" i="17"/>
  <c r="L35" i="22"/>
  <c r="H35" i="22"/>
  <c r="E41" i="6" s="1"/>
  <c r="L30" i="22"/>
  <c r="H30" i="22"/>
  <c r="E36" i="6" s="1"/>
  <c r="L25" i="22"/>
  <c r="H25" i="22"/>
  <c r="E31" i="6" s="1"/>
  <c r="L31" i="22"/>
  <c r="H31" i="22"/>
  <c r="E37" i="6" s="1"/>
  <c r="L18" i="22"/>
  <c r="H18" i="22"/>
  <c r="E24" i="6" s="1"/>
  <c r="L21" i="22"/>
  <c r="H21" i="22"/>
  <c r="E27" i="6" s="1"/>
  <c r="H15" i="6"/>
  <c r="W67" i="3"/>
  <c r="W67" i="17"/>
  <c r="L6" i="22"/>
  <c r="H6" i="22"/>
  <c r="E12" i="6" s="1"/>
  <c r="L27" i="22"/>
  <c r="H27" i="22"/>
  <c r="E33" i="6" s="1"/>
  <c r="L7" i="22"/>
  <c r="H7" i="22"/>
  <c r="E13" i="6" s="1"/>
  <c r="H36" i="6"/>
  <c r="W88" i="3"/>
  <c r="W88" i="17"/>
  <c r="L12" i="22"/>
  <c r="H12" i="22"/>
  <c r="E18" i="6" s="1"/>
  <c r="L15" i="22"/>
  <c r="H15" i="22"/>
  <c r="E21" i="6" s="1"/>
  <c r="H35" i="6"/>
  <c r="W87" i="3"/>
  <c r="W87" i="17"/>
  <c r="H34" i="6"/>
  <c r="W86" i="3"/>
  <c r="W86" i="17"/>
  <c r="L16" i="22"/>
  <c r="H16" i="22"/>
  <c r="E22" i="6" s="1"/>
  <c r="L29" i="22"/>
  <c r="H29" i="22"/>
  <c r="E35" i="6" s="1"/>
  <c r="W71" i="3"/>
  <c r="H19" i="6"/>
  <c r="W71" i="17"/>
  <c r="H21" i="6"/>
  <c r="W73" i="3"/>
  <c r="W73" i="17"/>
  <c r="H18" i="6"/>
  <c r="W70" i="3"/>
  <c r="W70" i="17"/>
  <c r="L22" i="22"/>
  <c r="H22" i="22"/>
  <c r="E28" i="6" s="1"/>
  <c r="L24" i="22"/>
  <c r="H24" i="22"/>
  <c r="E30" i="6" s="1"/>
  <c r="L32" i="22"/>
  <c r="H32" i="22"/>
  <c r="E38" i="6" s="1"/>
  <c r="W77" i="3"/>
  <c r="H25" i="6"/>
  <c r="W77" i="17"/>
  <c r="H32" i="6"/>
  <c r="W84" i="3"/>
  <c r="W84" i="17"/>
  <c r="H39" i="6"/>
  <c r="W91" i="3"/>
  <c r="W91" i="17"/>
  <c r="H33" i="6"/>
  <c r="W85" i="3"/>
  <c r="W85" i="17"/>
  <c r="H27" i="6"/>
  <c r="W79" i="3"/>
  <c r="W79" i="17"/>
  <c r="H29" i="6"/>
  <c r="W81" i="3"/>
  <c r="W81" i="17"/>
  <c r="W83" i="3"/>
  <c r="H31" i="6"/>
  <c r="W83" i="17"/>
  <c r="L11" i="22"/>
  <c r="H11" i="22"/>
  <c r="E17" i="6" s="1"/>
  <c r="L20" i="22"/>
  <c r="H20" i="22"/>
  <c r="E26" i="6" s="1"/>
  <c r="H13" i="6"/>
  <c r="W65" i="3"/>
  <c r="W65" i="17"/>
  <c r="H30" i="6"/>
  <c r="W82" i="3"/>
  <c r="W82" i="17"/>
  <c r="W89" i="3"/>
  <c r="W89" i="17"/>
  <c r="H37" i="6"/>
  <c r="H22" i="6"/>
  <c r="W74" i="3"/>
  <c r="W74" i="17"/>
  <c r="H20" i="6"/>
  <c r="W72" i="3"/>
  <c r="W72" i="17"/>
  <c r="H34" i="22"/>
  <c r="E40" i="6" s="1"/>
  <c r="L34" i="22"/>
  <c r="L19" i="22"/>
  <c r="H19" i="22"/>
  <c r="E25" i="6" s="1"/>
  <c r="L13" i="22"/>
  <c r="H13" i="22"/>
  <c r="E19" i="6" s="1"/>
  <c r="L28" i="22"/>
  <c r="H28" i="22"/>
  <c r="E34" i="6" s="1"/>
  <c r="L8" i="22"/>
  <c r="H8" i="22"/>
  <c r="E14" i="6" s="1"/>
  <c r="W64" i="3"/>
  <c r="W64" i="17"/>
  <c r="H12" i="6"/>
  <c r="H28" i="6"/>
  <c r="W80" i="3"/>
  <c r="W80" i="17"/>
  <c r="E29" i="22" l="1" a="1"/>
  <c r="E29" i="22" s="1"/>
  <c r="E33" i="22" a="1"/>
  <c r="E33" i="22" s="1"/>
  <c r="E28" i="22" a="1"/>
  <c r="E28" i="22" s="1"/>
  <c r="E30" i="22" a="1"/>
  <c r="E30" i="22" s="1"/>
  <c r="E31" i="22" a="1"/>
  <c r="E31" i="22" s="1"/>
  <c r="E35" i="22" a="1"/>
  <c r="E35" i="22" s="1"/>
  <c r="E26" i="22" a="1"/>
  <c r="E26" i="22" s="1"/>
  <c r="E32" i="22" a="1"/>
  <c r="E32" i="22" s="1"/>
  <c r="E34" i="22" a="1"/>
  <c r="E34" i="22" s="1"/>
  <c r="E27" i="22" a="1"/>
  <c r="E27" i="22" s="1"/>
  <c r="V66" i="3"/>
  <c r="Z138" i="3" s="1"/>
  <c r="F14" i="6"/>
  <c r="V66" i="17"/>
  <c r="Z138" i="17" s="1"/>
  <c r="V84" i="3"/>
  <c r="Z156" i="3" s="1"/>
  <c r="F32" i="6"/>
  <c r="V84" i="17"/>
  <c r="V73" i="3"/>
  <c r="V73" i="17"/>
  <c r="Z145" i="17" s="1"/>
  <c r="F21" i="6"/>
  <c r="F36" i="6"/>
  <c r="V88" i="3"/>
  <c r="Z160" i="3" s="1"/>
  <c r="V88" i="17"/>
  <c r="Z160" i="17" s="1"/>
  <c r="V82" i="3"/>
  <c r="Z154" i="3" s="1"/>
  <c r="F30" i="6"/>
  <c r="V82" i="17"/>
  <c r="Z154" i="17" s="1"/>
  <c r="F29" i="6"/>
  <c r="V81" i="3"/>
  <c r="Z153" i="3" s="1"/>
  <c r="V81" i="17"/>
  <c r="F35" i="6"/>
  <c r="V87" i="3"/>
  <c r="Z159" i="3" s="1"/>
  <c r="V87" i="17"/>
  <c r="Z159" i="17" s="1"/>
  <c r="C56" i="25"/>
  <c r="C26" i="25"/>
  <c r="V70" i="3"/>
  <c r="Z142" i="3" s="1"/>
  <c r="F18" i="6"/>
  <c r="V70" i="17"/>
  <c r="F41" i="6"/>
  <c r="V93" i="3"/>
  <c r="Z165" i="3" s="1"/>
  <c r="V93" i="17"/>
  <c r="Z165" i="17" s="1"/>
  <c r="V67" i="3"/>
  <c r="F15" i="6"/>
  <c r="V67" i="17"/>
  <c r="V85" i="3"/>
  <c r="F33" i="6"/>
  <c r="V85" i="17"/>
  <c r="Z157" i="17" s="1"/>
  <c r="V68" i="3"/>
  <c r="Z140" i="3" s="1"/>
  <c r="F16" i="6"/>
  <c r="V68" i="17"/>
  <c r="V90" i="3"/>
  <c r="Z162" i="3" s="1"/>
  <c r="V90" i="17"/>
  <c r="Z162" i="17" s="1"/>
  <c r="F38" i="6"/>
  <c r="F17" i="6"/>
  <c r="V69" i="17"/>
  <c r="V69" i="3"/>
  <c r="V74" i="3"/>
  <c r="Z146" i="3" s="1"/>
  <c r="V74" i="17"/>
  <c r="F22" i="6"/>
  <c r="V79" i="3"/>
  <c r="Z151" i="3" s="1"/>
  <c r="F27" i="6"/>
  <c r="V79" i="17"/>
  <c r="Z151" i="17" s="1"/>
  <c r="F31" i="6"/>
  <c r="V83" i="3"/>
  <c r="V83" i="17"/>
  <c r="Z155" i="17" s="1"/>
  <c r="V64" i="3"/>
  <c r="Z136" i="3" s="1"/>
  <c r="F12" i="6"/>
  <c r="V64" i="17"/>
  <c r="Z136" i="17" s="1"/>
  <c r="C3" i="25"/>
  <c r="C12" i="24" a="1"/>
  <c r="C12" i="24" s="1"/>
  <c r="C12" i="26" a="1"/>
  <c r="C12" i="26" s="1"/>
  <c r="C12" i="21" a="1"/>
  <c r="C12" i="21" s="1"/>
  <c r="C33" i="25"/>
  <c r="C12" i="27" a="1"/>
  <c r="C12" i="27" s="1"/>
  <c r="E23" i="22" a="1"/>
  <c r="E23" i="22" s="1"/>
  <c r="E16" i="22" a="1"/>
  <c r="E16" i="22" s="1"/>
  <c r="E17" i="22" a="1"/>
  <c r="E17" i="22" s="1"/>
  <c r="E24" i="22" a="1"/>
  <c r="E24" i="22" s="1"/>
  <c r="E10" i="22" a="1"/>
  <c r="E10" i="22" s="1"/>
  <c r="E12" i="22" a="1"/>
  <c r="E12" i="22" s="1"/>
  <c r="E13" i="22" a="1"/>
  <c r="E13" i="22" s="1"/>
  <c r="E14" i="22" a="1"/>
  <c r="E14" i="22" s="1"/>
  <c r="E22" i="22" a="1"/>
  <c r="E22" i="22" s="1"/>
  <c r="E18" i="22" a="1"/>
  <c r="E18" i="22" s="1"/>
  <c r="E20" i="22" a="1"/>
  <c r="E20" i="22" s="1"/>
  <c r="E21" i="22" a="1"/>
  <c r="E21" i="22" s="1"/>
  <c r="E25" i="22" a="1"/>
  <c r="E25" i="22" s="1"/>
  <c r="E11" i="22" a="1"/>
  <c r="E11" i="22" s="1"/>
  <c r="E15" i="22" a="1"/>
  <c r="E15" i="22" s="1"/>
  <c r="E8" i="22" a="1"/>
  <c r="E8" i="22" s="1"/>
  <c r="E9" i="22" a="1"/>
  <c r="E9" i="22" s="1"/>
  <c r="E7" i="22" a="1"/>
  <c r="E7" i="22" s="1"/>
  <c r="E19" i="22" a="1"/>
  <c r="E19" i="22" s="1"/>
  <c r="R13" i="22" a="1"/>
  <c r="R13" i="22" s="1"/>
  <c r="V72" i="3"/>
  <c r="Z144" i="3" s="1"/>
  <c r="F20" i="6"/>
  <c r="V72" i="17"/>
  <c r="V80" i="3"/>
  <c r="F28" i="6"/>
  <c r="V80" i="17"/>
  <c r="Z152" i="17" s="1"/>
  <c r="V89" i="3"/>
  <c r="F37" i="6"/>
  <c r="V89" i="17"/>
  <c r="Z161" i="17" s="1"/>
  <c r="V86" i="3"/>
  <c r="V86" i="17"/>
  <c r="F34" i="6"/>
  <c r="F40" i="6"/>
  <c r="V92" i="3"/>
  <c r="Z164" i="3" s="1"/>
  <c r="V92" i="17"/>
  <c r="Z164" i="17" s="1"/>
  <c r="F24" i="6"/>
  <c r="V76" i="3"/>
  <c r="V76" i="17"/>
  <c r="V78" i="3"/>
  <c r="Z150" i="3" s="1"/>
  <c r="F26" i="6"/>
  <c r="V78" i="17"/>
  <c r="Z150" i="17" s="1"/>
  <c r="F23" i="6"/>
  <c r="V75" i="17"/>
  <c r="V75" i="3"/>
  <c r="F19" i="6"/>
  <c r="V71" i="3"/>
  <c r="Z143" i="3" s="1"/>
  <c r="V71" i="17"/>
  <c r="Z143" i="17" s="1"/>
  <c r="V77" i="3"/>
  <c r="Z149" i="3" s="1"/>
  <c r="F25" i="6"/>
  <c r="V77" i="17"/>
  <c r="F13" i="6"/>
  <c r="V65" i="17"/>
  <c r="V65" i="3"/>
  <c r="V91" i="3"/>
  <c r="F39" i="6"/>
  <c r="V91" i="17"/>
  <c r="C30" i="25"/>
  <c r="C60" i="25"/>
  <c r="B33" i="6" l="1"/>
  <c r="G27" i="22"/>
  <c r="D33" i="6" s="1"/>
  <c r="F27" i="22"/>
  <c r="B40" i="6"/>
  <c r="G34" i="22"/>
  <c r="D40" i="6" s="1"/>
  <c r="F34" i="22"/>
  <c r="B38" i="6"/>
  <c r="G32" i="22"/>
  <c r="D38" i="6" s="1"/>
  <c r="F32" i="22"/>
  <c r="B32" i="6"/>
  <c r="G26" i="22"/>
  <c r="D32" i="6" s="1"/>
  <c r="F26" i="22"/>
  <c r="B37" i="6"/>
  <c r="F31" i="22"/>
  <c r="G31" i="22"/>
  <c r="D37" i="6" s="1"/>
  <c r="B36" i="6"/>
  <c r="G30" i="22"/>
  <c r="D36" i="6" s="1"/>
  <c r="F30" i="22"/>
  <c r="B34" i="6"/>
  <c r="G28" i="22"/>
  <c r="D34" i="6" s="1"/>
  <c r="F28" i="22"/>
  <c r="B39" i="6"/>
  <c r="F33" i="22"/>
  <c r="C39" i="6" s="1"/>
  <c r="G33" i="22"/>
  <c r="D39" i="6" s="1"/>
  <c r="B41" i="6"/>
  <c r="G35" i="22"/>
  <c r="D41" i="6" s="1"/>
  <c r="F35" i="22"/>
  <c r="B35" i="6"/>
  <c r="G29" i="22"/>
  <c r="D35" i="6" s="1"/>
  <c r="F29" i="22"/>
  <c r="C35" i="6" s="1"/>
  <c r="Z91" i="17"/>
  <c r="Z86" i="17"/>
  <c r="Z80" i="3"/>
  <c r="Z68" i="17"/>
  <c r="Z77" i="17"/>
  <c r="Z75" i="3"/>
  <c r="Y67" i="3"/>
  <c r="X67" i="3"/>
  <c r="Y67" i="17"/>
  <c r="X67" i="17"/>
  <c r="Z84" i="17"/>
  <c r="Y74" i="3"/>
  <c r="X74" i="3"/>
  <c r="X74" i="17"/>
  <c r="Y74" i="17"/>
  <c r="Z81" i="17"/>
  <c r="Z70" i="3"/>
  <c r="X88" i="3"/>
  <c r="Y88" i="3"/>
  <c r="Y88" i="17"/>
  <c r="X88" i="17"/>
  <c r="Z65" i="3"/>
  <c r="X75" i="3"/>
  <c r="Y75" i="3"/>
  <c r="X75" i="17"/>
  <c r="Y75" i="17"/>
  <c r="Z152" i="3"/>
  <c r="Z72" i="17"/>
  <c r="B26" i="6"/>
  <c r="F20" i="22"/>
  <c r="G20" i="22"/>
  <c r="D26" i="6" s="1"/>
  <c r="Z74" i="3"/>
  <c r="X69" i="3"/>
  <c r="Y69" i="3"/>
  <c r="Y69" i="17"/>
  <c r="X69" i="17"/>
  <c r="X81" i="3"/>
  <c r="Y81" i="17"/>
  <c r="Y81" i="3"/>
  <c r="X81" i="17"/>
  <c r="Z83" i="17"/>
  <c r="B21" i="6"/>
  <c r="G15" i="22"/>
  <c r="D21" i="6" s="1"/>
  <c r="F15" i="22"/>
  <c r="Z91" i="3"/>
  <c r="Z92" i="3"/>
  <c r="Z158" i="17"/>
  <c r="Y83" i="3"/>
  <c r="X83" i="3"/>
  <c r="X83" i="17"/>
  <c r="Y83" i="17"/>
  <c r="Z70" i="17"/>
  <c r="B31" i="6"/>
  <c r="F25" i="22"/>
  <c r="G25" i="22"/>
  <c r="D31" i="6" s="1"/>
  <c r="Z68" i="3"/>
  <c r="Z67" i="3"/>
  <c r="Y84" i="3"/>
  <c r="X84" i="17"/>
  <c r="X84" i="3"/>
  <c r="Y84" i="17"/>
  <c r="Z75" i="17"/>
  <c r="Z74" i="17"/>
  <c r="Z69" i="17"/>
  <c r="Z147" i="17"/>
  <c r="Z81" i="3"/>
  <c r="Z84" i="3"/>
  <c r="Y77" i="3"/>
  <c r="X77" i="3"/>
  <c r="X77" i="17"/>
  <c r="Y77" i="17"/>
  <c r="Z76" i="3"/>
  <c r="Z65" i="17"/>
  <c r="Z77" i="3"/>
  <c r="X76" i="3"/>
  <c r="Y76" i="3"/>
  <c r="X76" i="17"/>
  <c r="Y76" i="17"/>
  <c r="Z140" i="17"/>
  <c r="Z147" i="3"/>
  <c r="X72" i="3"/>
  <c r="Y72" i="3"/>
  <c r="Y72" i="17"/>
  <c r="X72" i="17"/>
  <c r="B24" i="6"/>
  <c r="G18" i="22"/>
  <c r="D24" i="6" s="1"/>
  <c r="F18" i="22"/>
  <c r="Z148" i="3"/>
  <c r="Z142" i="17"/>
  <c r="Z139" i="3"/>
  <c r="Z163" i="17"/>
  <c r="Z86" i="3"/>
  <c r="Z83" i="3"/>
  <c r="Z67" i="17"/>
  <c r="B17" i="6"/>
  <c r="G11" i="22"/>
  <c r="D17" i="6" s="1"/>
  <c r="F11" i="22"/>
  <c r="B29" i="6"/>
  <c r="G23" i="22"/>
  <c r="D29" i="6" s="1"/>
  <c r="F23" i="22"/>
  <c r="Z69" i="3"/>
  <c r="Z88" i="3"/>
  <c r="Z76" i="17"/>
  <c r="Z155" i="3"/>
  <c r="Z141" i="3"/>
  <c r="Y65" i="3"/>
  <c r="X65" i="3"/>
  <c r="X65" i="17"/>
  <c r="Y65" i="17"/>
  <c r="Z158" i="3"/>
  <c r="Z89" i="17"/>
  <c r="Z72" i="3"/>
  <c r="B28" i="6"/>
  <c r="G22" i="22"/>
  <c r="D28" i="6" s="1"/>
  <c r="F22" i="22"/>
  <c r="Z156" i="17"/>
  <c r="Z87" i="17"/>
  <c r="Z78" i="17"/>
  <c r="Z137" i="17"/>
  <c r="Z139" i="17"/>
  <c r="Y89" i="3"/>
  <c r="X89" i="3"/>
  <c r="X89" i="17"/>
  <c r="Y89" i="17"/>
  <c r="W30" i="6"/>
  <c r="D12" i="24"/>
  <c r="D12" i="21"/>
  <c r="D12" i="27"/>
  <c r="D12" i="26"/>
  <c r="D13" i="26" s="1"/>
  <c r="D15" i="26" s="1"/>
  <c r="D16" i="26" s="1"/>
  <c r="I18" i="26" s="1"/>
  <c r="B20" i="6"/>
  <c r="G14" i="22"/>
  <c r="D20" i="6" s="1"/>
  <c r="F14" i="22"/>
  <c r="X64" i="3"/>
  <c r="Y64" i="3"/>
  <c r="X64" i="17"/>
  <c r="Y64" i="17"/>
  <c r="Z153" i="17"/>
  <c r="Y90" i="3"/>
  <c r="X90" i="3"/>
  <c r="X90" i="17"/>
  <c r="Y90" i="17"/>
  <c r="Y85" i="3"/>
  <c r="X85" i="3"/>
  <c r="X85" i="17"/>
  <c r="Y85" i="17"/>
  <c r="Z87" i="3"/>
  <c r="Z73" i="17"/>
  <c r="Z66" i="17"/>
  <c r="B30" i="6"/>
  <c r="F24" i="22"/>
  <c r="G24" i="22"/>
  <c r="D30" i="6" s="1"/>
  <c r="B23" i="6"/>
  <c r="F17" i="22"/>
  <c r="G17" i="22"/>
  <c r="D23" i="6" s="1"/>
  <c r="B22" i="6"/>
  <c r="F16" i="22"/>
  <c r="G16" i="22"/>
  <c r="D22" i="6" s="1"/>
  <c r="X70" i="3"/>
  <c r="Y70" i="3"/>
  <c r="X70" i="17"/>
  <c r="Y70" i="17"/>
  <c r="B27" i="6"/>
  <c r="F21" i="22"/>
  <c r="G21" i="22"/>
  <c r="D27" i="6" s="1"/>
  <c r="Z64" i="17"/>
  <c r="Z85" i="17"/>
  <c r="X73" i="3"/>
  <c r="Y73" i="3"/>
  <c r="X73" i="17"/>
  <c r="Y73" i="17"/>
  <c r="Z141" i="17"/>
  <c r="Z149" i="17"/>
  <c r="Z71" i="17"/>
  <c r="Y78" i="3"/>
  <c r="X78" i="3"/>
  <c r="Y78" i="17"/>
  <c r="X78" i="17"/>
  <c r="Z144" i="17"/>
  <c r="Z89" i="3"/>
  <c r="B25" i="6"/>
  <c r="F19" i="22"/>
  <c r="G19" i="22"/>
  <c r="D25" i="6" s="1"/>
  <c r="B19" i="6"/>
  <c r="G13" i="22"/>
  <c r="D19" i="6" s="1"/>
  <c r="F13" i="22"/>
  <c r="Z64" i="3"/>
  <c r="Z79" i="17"/>
  <c r="Z90" i="17"/>
  <c r="Z85" i="3"/>
  <c r="Z93" i="17"/>
  <c r="X87" i="3"/>
  <c r="Y87" i="17"/>
  <c r="Y87" i="3"/>
  <c r="X87" i="17"/>
  <c r="Z82" i="17"/>
  <c r="Z73" i="3"/>
  <c r="Y66" i="3"/>
  <c r="X66" i="17"/>
  <c r="Y66" i="17"/>
  <c r="X66" i="3"/>
  <c r="B14" i="6"/>
  <c r="F8" i="22"/>
  <c r="G8" i="22"/>
  <c r="D14" i="6" s="1"/>
  <c r="Y91" i="3"/>
  <c r="X91" i="3"/>
  <c r="Y91" i="17"/>
  <c r="X91" i="17"/>
  <c r="Z92" i="17"/>
  <c r="C15" i="26"/>
  <c r="C16" i="26"/>
  <c r="C13" i="26"/>
  <c r="Y68" i="3"/>
  <c r="X68" i="3"/>
  <c r="X68" i="17"/>
  <c r="Y68" i="17"/>
  <c r="Z88" i="17"/>
  <c r="Y92" i="3"/>
  <c r="X92" i="3"/>
  <c r="Y92" i="17"/>
  <c r="X92" i="17"/>
  <c r="Z71" i="3"/>
  <c r="Z78" i="3"/>
  <c r="Z80" i="17"/>
  <c r="B13" i="6"/>
  <c r="F7" i="22"/>
  <c r="G7" i="22"/>
  <c r="D13" i="6" s="1"/>
  <c r="B18" i="6"/>
  <c r="G12" i="22"/>
  <c r="D18" i="6" s="1"/>
  <c r="F12" i="22"/>
  <c r="Y79" i="3"/>
  <c r="X79" i="3"/>
  <c r="Y79" i="17"/>
  <c r="X79" i="17"/>
  <c r="Z148" i="17"/>
  <c r="Z90" i="3"/>
  <c r="Z93" i="3"/>
  <c r="Z163" i="3"/>
  <c r="X82" i="3"/>
  <c r="Y82" i="3"/>
  <c r="Y82" i="17"/>
  <c r="X82" i="17"/>
  <c r="Z66" i="3"/>
  <c r="Z137" i="3"/>
  <c r="X71" i="3"/>
  <c r="Y71" i="3"/>
  <c r="X71" i="17"/>
  <c r="Y71" i="17"/>
  <c r="Z146" i="17"/>
  <c r="Y86" i="3"/>
  <c r="X86" i="3"/>
  <c r="X86" i="17"/>
  <c r="Y86" i="17"/>
  <c r="Y80" i="3"/>
  <c r="X80" i="3"/>
  <c r="Y80" i="17"/>
  <c r="X80" i="17"/>
  <c r="B15" i="6"/>
  <c r="G9" i="22"/>
  <c r="D15" i="6" s="1"/>
  <c r="F9" i="22"/>
  <c r="B16" i="6"/>
  <c r="G10" i="22"/>
  <c r="D16" i="6" s="1"/>
  <c r="F10" i="22"/>
  <c r="Z79" i="3"/>
  <c r="X93" i="3"/>
  <c r="Y93" i="3"/>
  <c r="Y93" i="17"/>
  <c r="X93" i="17"/>
  <c r="Z161" i="3"/>
  <c r="Z82" i="3"/>
  <c r="Z157" i="3"/>
  <c r="Z145" i="3"/>
  <c r="AA85" i="3" l="1"/>
  <c r="AE85" i="3" s="1"/>
  <c r="AA65" i="3"/>
  <c r="AF65" i="3" s="1"/>
  <c r="BV35" i="17"/>
  <c r="C32" i="6"/>
  <c r="C23" i="25"/>
  <c r="C53" i="25"/>
  <c r="C34" i="6"/>
  <c r="C25" i="25"/>
  <c r="C55" i="25"/>
  <c r="C38" i="6"/>
  <c r="C59" i="25"/>
  <c r="C29" i="25"/>
  <c r="AA67" i="17"/>
  <c r="AB67" i="17" s="1"/>
  <c r="C40" i="6"/>
  <c r="C61" i="25"/>
  <c r="C31" i="25"/>
  <c r="C41" i="6"/>
  <c r="C32" i="25"/>
  <c r="C62" i="25"/>
  <c r="C33" i="6"/>
  <c r="C54" i="25"/>
  <c r="C24" i="25"/>
  <c r="C36" i="6"/>
  <c r="C57" i="25"/>
  <c r="C27" i="25"/>
  <c r="C37" i="6"/>
  <c r="C28" i="25"/>
  <c r="C58" i="25"/>
  <c r="AA65" i="17"/>
  <c r="AF65" i="17" s="1"/>
  <c r="AA70" i="17"/>
  <c r="AE70" i="17" s="1"/>
  <c r="AA88" i="17"/>
  <c r="AE88" i="17" s="1"/>
  <c r="AA90" i="3"/>
  <c r="AF90" i="3" s="1"/>
  <c r="BW30" i="17"/>
  <c r="BT33" i="17"/>
  <c r="BW36" i="17"/>
  <c r="BT37" i="17"/>
  <c r="BT35" i="17"/>
  <c r="BX32" i="17"/>
  <c r="BT36" i="17"/>
  <c r="BY31" i="17"/>
  <c r="BV37" i="17"/>
  <c r="BS33" i="17"/>
  <c r="BV38" i="17"/>
  <c r="BT38" i="17"/>
  <c r="BS34" i="17"/>
  <c r="BS32" i="17"/>
  <c r="CA32" i="17"/>
  <c r="BY32" i="17"/>
  <c r="BS31" i="17"/>
  <c r="BZ31" i="17"/>
  <c r="BU30" i="17"/>
  <c r="BX34" i="17"/>
  <c r="BS37" i="17"/>
  <c r="CA31" i="17"/>
  <c r="BX31" i="17"/>
  <c r="BW31" i="17"/>
  <c r="BS38" i="17"/>
  <c r="BY34" i="17"/>
  <c r="BX30" i="17"/>
  <c r="BS35" i="17"/>
  <c r="CA30" i="17"/>
  <c r="BS36" i="17"/>
  <c r="BV36" i="17"/>
  <c r="BU38" i="17"/>
  <c r="BW38" i="17"/>
  <c r="BW35" i="17"/>
  <c r="BW37" i="17"/>
  <c r="BU36" i="17"/>
  <c r="BZ33" i="17"/>
  <c r="BZ32" i="17"/>
  <c r="BY33" i="17"/>
  <c r="BU35" i="17"/>
  <c r="BY30" i="17"/>
  <c r="BU37" i="17"/>
  <c r="CA33" i="17"/>
  <c r="BZ30" i="17"/>
  <c r="CA34" i="17"/>
  <c r="BX33" i="17"/>
  <c r="BZ34" i="17"/>
  <c r="AA78" i="3"/>
  <c r="AF78" i="3" s="1"/>
  <c r="BU34" i="3"/>
  <c r="BW33" i="3"/>
  <c r="AA80" i="17"/>
  <c r="AF80" i="17" s="1"/>
  <c r="BW30" i="3"/>
  <c r="BS33" i="3"/>
  <c r="BV30" i="3"/>
  <c r="BS32" i="3"/>
  <c r="BZ34" i="3"/>
  <c r="BW38" i="3"/>
  <c r="CA34" i="3"/>
  <c r="BW35" i="3"/>
  <c r="BY32" i="3"/>
  <c r="CA31" i="3"/>
  <c r="BU37" i="3"/>
  <c r="BT35" i="3"/>
  <c r="BU38" i="3"/>
  <c r="BZ33" i="3"/>
  <c r="BV32" i="3"/>
  <c r="BX32" i="3"/>
  <c r="BW37" i="3"/>
  <c r="CA32" i="3"/>
  <c r="BU30" i="3"/>
  <c r="BS34" i="3"/>
  <c r="BX34" i="3"/>
  <c r="BZ32" i="3"/>
  <c r="BU35" i="3"/>
  <c r="AA82" i="17"/>
  <c r="AF82" i="17" s="1"/>
  <c r="BU36" i="3"/>
  <c r="BW32" i="3"/>
  <c r="BT38" i="3"/>
  <c r="BX31" i="3"/>
  <c r="BV37" i="3"/>
  <c r="BZ31" i="3"/>
  <c r="BY33" i="3"/>
  <c r="BZ30" i="3"/>
  <c r="BS31" i="3"/>
  <c r="BV31" i="3"/>
  <c r="BT33" i="3"/>
  <c r="AA93" i="17"/>
  <c r="AB93" i="17" s="1"/>
  <c r="AA79" i="3"/>
  <c r="AB79" i="3" s="1"/>
  <c r="AA92" i="17"/>
  <c r="AA164" i="17" s="1"/>
  <c r="AB164" i="17" s="1"/>
  <c r="BY34" i="3"/>
  <c r="BU31" i="3"/>
  <c r="BT37" i="3"/>
  <c r="BS36" i="3"/>
  <c r="BY31" i="3"/>
  <c r="BT34" i="3"/>
  <c r="CA33" i="3"/>
  <c r="BS38" i="3"/>
  <c r="BS37" i="3"/>
  <c r="BV35" i="3"/>
  <c r="BS35" i="3"/>
  <c r="BY30" i="3"/>
  <c r="BW36" i="3"/>
  <c r="BT36" i="3"/>
  <c r="BV36" i="3"/>
  <c r="BX33" i="3"/>
  <c r="BX30" i="3"/>
  <c r="CA30" i="3"/>
  <c r="BV38" i="3"/>
  <c r="AA91" i="17"/>
  <c r="AE91" i="17" s="1"/>
  <c r="AA67" i="3"/>
  <c r="AB67" i="3" s="1"/>
  <c r="AA86" i="3"/>
  <c r="AF86" i="3" s="1"/>
  <c r="AA87" i="17"/>
  <c r="AE87" i="17" s="1"/>
  <c r="AA89" i="3"/>
  <c r="AE89" i="3" s="1"/>
  <c r="AA64" i="17"/>
  <c r="AA136" i="17" s="1"/>
  <c r="AB136" i="17" s="1"/>
  <c r="AA81" i="17"/>
  <c r="AE81" i="17" s="1"/>
  <c r="AA73" i="3"/>
  <c r="AB73" i="3" s="1"/>
  <c r="H5" i="17"/>
  <c r="I18" i="17" s="1"/>
  <c r="AA77" i="17"/>
  <c r="AE77" i="17" s="1"/>
  <c r="AA90" i="17"/>
  <c r="AE90" i="17" s="1"/>
  <c r="AA74" i="3"/>
  <c r="AE74" i="3" s="1"/>
  <c r="AA69" i="17"/>
  <c r="AF69" i="17" s="1"/>
  <c r="H6" i="3"/>
  <c r="I19" i="3" s="1"/>
  <c r="AA75" i="3"/>
  <c r="AB75" i="3" s="1"/>
  <c r="AA69" i="3"/>
  <c r="AF69" i="3" s="1"/>
  <c r="H7" i="3"/>
  <c r="I20" i="3" s="1"/>
  <c r="AA72" i="17"/>
  <c r="AE72" i="17" s="1"/>
  <c r="AA87" i="3"/>
  <c r="AE87" i="3" s="1"/>
  <c r="BT34" i="17"/>
  <c r="H7" i="17"/>
  <c r="I20" i="17" s="1"/>
  <c r="AA66" i="3"/>
  <c r="AF66" i="3" s="1"/>
  <c r="AA93" i="3"/>
  <c r="AE93" i="3" s="1"/>
  <c r="BV32" i="17"/>
  <c r="AA81" i="3"/>
  <c r="AF81" i="3" s="1"/>
  <c r="H6" i="17"/>
  <c r="I19" i="17" s="1"/>
  <c r="K9" i="17"/>
  <c r="D22" i="17" s="1"/>
  <c r="CA36" i="17"/>
  <c r="H8" i="3"/>
  <c r="I21" i="3" s="1"/>
  <c r="AA88" i="3"/>
  <c r="AA160" i="3" s="1"/>
  <c r="AB160" i="3" s="1"/>
  <c r="AA82" i="3"/>
  <c r="AF82" i="3" s="1"/>
  <c r="AA71" i="17"/>
  <c r="AE71" i="17" s="1"/>
  <c r="BV31" i="17"/>
  <c r="AA75" i="17"/>
  <c r="AB75" i="17" s="1"/>
  <c r="G4" i="3"/>
  <c r="H17" i="3" s="1"/>
  <c r="M4" i="17"/>
  <c r="F17" i="17" s="1"/>
  <c r="AA91" i="3"/>
  <c r="AA163" i="3" s="1"/>
  <c r="AB163" i="3" s="1"/>
  <c r="BW31" i="3"/>
  <c r="BT30" i="3"/>
  <c r="AA70" i="3"/>
  <c r="AF70" i="3" s="1"/>
  <c r="AA89" i="17"/>
  <c r="AA161" i="17" s="1"/>
  <c r="AB161" i="17" s="1"/>
  <c r="AA72" i="3"/>
  <c r="AA144" i="3" s="1"/>
  <c r="AB144" i="3" s="1"/>
  <c r="BX38" i="17"/>
  <c r="AA83" i="3"/>
  <c r="AF83" i="3" s="1"/>
  <c r="G8" i="17"/>
  <c r="H21" i="17" s="1"/>
  <c r="L5" i="17"/>
  <c r="E18" i="17" s="1"/>
  <c r="H12" i="3"/>
  <c r="I25" i="3" s="1"/>
  <c r="G7" i="17"/>
  <c r="H20" i="17" s="1"/>
  <c r="H10" i="3"/>
  <c r="I23" i="3" s="1"/>
  <c r="AA79" i="17"/>
  <c r="AF79" i="17" s="1"/>
  <c r="AA73" i="17"/>
  <c r="AF73" i="17" s="1"/>
  <c r="H9" i="17"/>
  <c r="I22" i="17" s="1"/>
  <c r="H5" i="3"/>
  <c r="I18" i="3" s="1"/>
  <c r="AA66" i="17"/>
  <c r="AF66" i="17" s="1"/>
  <c r="G11" i="3"/>
  <c r="H24" i="3" s="1"/>
  <c r="AA83" i="17"/>
  <c r="AF83" i="17" s="1"/>
  <c r="M8" i="17"/>
  <c r="F21" i="17" s="1"/>
  <c r="M7" i="3"/>
  <c r="F20" i="3" s="1"/>
  <c r="K6" i="17"/>
  <c r="D19" i="17" s="1"/>
  <c r="BU33" i="3"/>
  <c r="AA78" i="17"/>
  <c r="AE78" i="17" s="1"/>
  <c r="AA74" i="17"/>
  <c r="AF74" i="17" s="1"/>
  <c r="AA86" i="17"/>
  <c r="AE86" i="17" s="1"/>
  <c r="BU33" i="17"/>
  <c r="G12" i="17"/>
  <c r="H25" i="17" s="1"/>
  <c r="L7" i="17"/>
  <c r="E20" i="17" s="1"/>
  <c r="BV34" i="3"/>
  <c r="M9" i="3"/>
  <c r="F22" i="3" s="1"/>
  <c r="AA64" i="3"/>
  <c r="AE64" i="3" s="1"/>
  <c r="M10" i="17"/>
  <c r="F23" i="17" s="1"/>
  <c r="BZ35" i="17"/>
  <c r="AA76" i="17"/>
  <c r="AF76" i="17" s="1"/>
  <c r="H11" i="3"/>
  <c r="I24" i="3" s="1"/>
  <c r="H4" i="17"/>
  <c r="I17" i="17" s="1"/>
  <c r="L8" i="3"/>
  <c r="E21" i="3" s="1"/>
  <c r="K10" i="3"/>
  <c r="D23" i="3" s="1"/>
  <c r="AA80" i="3"/>
  <c r="AE80" i="3" s="1"/>
  <c r="K6" i="3"/>
  <c r="D19" i="3" s="1"/>
  <c r="G7" i="3"/>
  <c r="G8" i="3"/>
  <c r="H21" i="3" s="1"/>
  <c r="BV30" i="17"/>
  <c r="G9" i="17"/>
  <c r="H22" i="17" s="1"/>
  <c r="G5" i="3"/>
  <c r="BY38" i="3"/>
  <c r="N10" i="3"/>
  <c r="G23" i="3" s="1"/>
  <c r="L8" i="17"/>
  <c r="E21" i="17" s="1"/>
  <c r="CA36" i="3"/>
  <c r="AA77" i="3"/>
  <c r="BZ38" i="3"/>
  <c r="N6" i="3"/>
  <c r="G19" i="3" s="1"/>
  <c r="BT30" i="17"/>
  <c r="L12" i="17"/>
  <c r="E25" i="17" s="1"/>
  <c r="BX38" i="3"/>
  <c r="K9" i="3"/>
  <c r="D22" i="3" s="1"/>
  <c r="N6" i="17"/>
  <c r="G19" i="17" s="1"/>
  <c r="BT32" i="3"/>
  <c r="K5" i="3"/>
  <c r="D18" i="3" s="1"/>
  <c r="M8" i="3"/>
  <c r="F21" i="3" s="1"/>
  <c r="L12" i="3"/>
  <c r="E25" i="3" s="1"/>
  <c r="K12" i="3"/>
  <c r="D25" i="3" s="1"/>
  <c r="AA85" i="17"/>
  <c r="BU34" i="17"/>
  <c r="L10" i="17"/>
  <c r="E23" i="17" s="1"/>
  <c r="K4" i="17"/>
  <c r="N9" i="17"/>
  <c r="G22" i="17" s="1"/>
  <c r="M6" i="17"/>
  <c r="F19" i="17" s="1"/>
  <c r="C29" i="6"/>
  <c r="C50" i="25"/>
  <c r="C20" i="25"/>
  <c r="AA68" i="3"/>
  <c r="AA92" i="3"/>
  <c r="C26" i="6"/>
  <c r="C17" i="25"/>
  <c r="C47" i="25"/>
  <c r="AA84" i="17"/>
  <c r="N8" i="3"/>
  <c r="G21" i="3" s="1"/>
  <c r="C20" i="6"/>
  <c r="C11" i="25"/>
  <c r="C41" i="25"/>
  <c r="M5" i="3"/>
  <c r="F18" i="3" s="1"/>
  <c r="C25" i="6"/>
  <c r="C16" i="25"/>
  <c r="C46" i="25"/>
  <c r="N10" i="17"/>
  <c r="G23" i="17" s="1"/>
  <c r="C13" i="6"/>
  <c r="C34" i="25"/>
  <c r="C4" i="25"/>
  <c r="BZ35" i="3"/>
  <c r="L7" i="3"/>
  <c r="E20" i="3" s="1"/>
  <c r="BX36" i="17"/>
  <c r="C27" i="6"/>
  <c r="C18" i="25"/>
  <c r="C48" i="25"/>
  <c r="C24" i="6"/>
  <c r="C15" i="25"/>
  <c r="C45" i="25"/>
  <c r="N7" i="3"/>
  <c r="G20" i="3" s="1"/>
  <c r="M11" i="17"/>
  <c r="F24" i="17" s="1"/>
  <c r="K8" i="3"/>
  <c r="D21" i="3" s="1"/>
  <c r="G4" i="17"/>
  <c r="H8" i="17"/>
  <c r="I21" i="17" s="1"/>
  <c r="L10" i="3"/>
  <c r="E23" i="3" s="1"/>
  <c r="M12" i="17"/>
  <c r="F25" i="17" s="1"/>
  <c r="AA68" i="17"/>
  <c r="C14" i="6"/>
  <c r="C35" i="25"/>
  <c r="C5" i="25"/>
  <c r="H4" i="3"/>
  <c r="I17" i="3" s="1"/>
  <c r="M9" i="17"/>
  <c r="F22" i="17" s="1"/>
  <c r="CA35" i="3"/>
  <c r="N12" i="3"/>
  <c r="G25" i="3" s="1"/>
  <c r="L5" i="3"/>
  <c r="E18" i="3" s="1"/>
  <c r="L9" i="3"/>
  <c r="E22" i="3" s="1"/>
  <c r="K11" i="3"/>
  <c r="D24" i="3" s="1"/>
  <c r="BV34" i="17"/>
  <c r="BX37" i="17"/>
  <c r="H11" i="17"/>
  <c r="I24" i="17" s="1"/>
  <c r="BT32" i="17"/>
  <c r="G6" i="17"/>
  <c r="L6" i="17"/>
  <c r="E19" i="17" s="1"/>
  <c r="N11" i="17"/>
  <c r="G24" i="17" s="1"/>
  <c r="N5" i="17"/>
  <c r="G18" i="17" s="1"/>
  <c r="K5" i="17"/>
  <c r="D18" i="17" s="1"/>
  <c r="AA76" i="3"/>
  <c r="C15" i="6"/>
  <c r="C36" i="25"/>
  <c r="C6" i="25"/>
  <c r="CA37" i="3"/>
  <c r="M10" i="3"/>
  <c r="F23" i="3" s="1"/>
  <c r="N7" i="17"/>
  <c r="G20" i="17" s="1"/>
  <c r="G11" i="17"/>
  <c r="L4" i="17"/>
  <c r="E17" i="17" s="1"/>
  <c r="N9" i="3"/>
  <c r="G22" i="3" s="1"/>
  <c r="M11" i="3"/>
  <c r="F24" i="3" s="1"/>
  <c r="BW32" i="17"/>
  <c r="BZ36" i="3"/>
  <c r="AA71" i="3"/>
  <c r="BY35" i="3"/>
  <c r="N4" i="3"/>
  <c r="G17" i="3" s="1"/>
  <c r="L11" i="3"/>
  <c r="E24" i="3" s="1"/>
  <c r="L6" i="3"/>
  <c r="E19" i="3" s="1"/>
  <c r="C19" i="6"/>
  <c r="C40" i="25"/>
  <c r="C10" i="25"/>
  <c r="BW33" i="17"/>
  <c r="BY35" i="17"/>
  <c r="BY38" i="17"/>
  <c r="CA35" i="17"/>
  <c r="G10" i="17"/>
  <c r="L9" i="17"/>
  <c r="E22" i="17" s="1"/>
  <c r="M5" i="17"/>
  <c r="F18" i="17" s="1"/>
  <c r="K11" i="17"/>
  <c r="D24" i="17" s="1"/>
  <c r="C22" i="6"/>
  <c r="C43" i="25"/>
  <c r="C13" i="25"/>
  <c r="C31" i="6"/>
  <c r="C52" i="25"/>
  <c r="C22" i="25"/>
  <c r="H9" i="3"/>
  <c r="I22" i="3" s="1"/>
  <c r="BY37" i="17"/>
  <c r="K4" i="3"/>
  <c r="K8" i="17"/>
  <c r="D21" i="17" s="1"/>
  <c r="AA84" i="3"/>
  <c r="G12" i="3"/>
  <c r="BU31" i="17"/>
  <c r="C30" i="6"/>
  <c r="C51" i="25"/>
  <c r="C21" i="25"/>
  <c r="N11" i="3"/>
  <c r="G24" i="3" s="1"/>
  <c r="AE65" i="3"/>
  <c r="C16" i="6"/>
  <c r="C7" i="25"/>
  <c r="C37" i="25"/>
  <c r="C18" i="6"/>
  <c r="C9" i="25"/>
  <c r="C39" i="25"/>
  <c r="BX37" i="3"/>
  <c r="BX36" i="3"/>
  <c r="G10" i="3"/>
  <c r="G9" i="3"/>
  <c r="G6" i="3"/>
  <c r="M4" i="3"/>
  <c r="F17" i="3" s="1"/>
  <c r="M6" i="3"/>
  <c r="F19" i="3" s="1"/>
  <c r="K7" i="3"/>
  <c r="D20" i="3" s="1"/>
  <c r="CA37" i="17"/>
  <c r="BZ38" i="17"/>
  <c r="H10" i="17"/>
  <c r="I23" i="17" s="1"/>
  <c r="N8" i="17"/>
  <c r="G21" i="17" s="1"/>
  <c r="L11" i="17"/>
  <c r="E24" i="17" s="1"/>
  <c r="N12" i="17"/>
  <c r="G25" i="17" s="1"/>
  <c r="K12" i="17"/>
  <c r="D25" i="17" s="1"/>
  <c r="C17" i="6"/>
  <c r="C8" i="25"/>
  <c r="C38" i="25"/>
  <c r="C21" i="6"/>
  <c r="C42" i="25"/>
  <c r="C12" i="25"/>
  <c r="C23" i="6"/>
  <c r="C14" i="25"/>
  <c r="C44" i="25"/>
  <c r="M7" i="17"/>
  <c r="F20" i="17" s="1"/>
  <c r="BY37" i="3"/>
  <c r="K7" i="17"/>
  <c r="D20" i="17" s="1"/>
  <c r="H12" i="17"/>
  <c r="I25" i="17" s="1"/>
  <c r="G5" i="17"/>
  <c r="M12" i="3"/>
  <c r="F25" i="3" s="1"/>
  <c r="L4" i="3"/>
  <c r="E17" i="3" s="1"/>
  <c r="N5" i="3"/>
  <c r="G18" i="3" s="1"/>
  <c r="BZ36" i="17"/>
  <c r="K10" i="17"/>
  <c r="D23" i="17" s="1"/>
  <c r="N4" i="17"/>
  <c r="G17" i="17" s="1"/>
  <c r="C28" i="6"/>
  <c r="C19" i="25"/>
  <c r="C49" i="25"/>
  <c r="AA137" i="3" l="1"/>
  <c r="AB137" i="3" s="1"/>
  <c r="AB65" i="3"/>
  <c r="AB85" i="3"/>
  <c r="AF85" i="3"/>
  <c r="AA157" i="3"/>
  <c r="AB157" i="3" s="1"/>
  <c r="BX44" i="17"/>
  <c r="BV46" i="17" s="1"/>
  <c r="AA162" i="3"/>
  <c r="AB162" i="3" s="1"/>
  <c r="AA160" i="17"/>
  <c r="AB160" i="17" s="1"/>
  <c r="AB65" i="17"/>
  <c r="AA137" i="17"/>
  <c r="AB137" i="17" s="1"/>
  <c r="AE65" i="17"/>
  <c r="AA142" i="17"/>
  <c r="AB142" i="17" s="1"/>
  <c r="CA41" i="17"/>
  <c r="BS49" i="17" s="1"/>
  <c r="BW41" i="17"/>
  <c r="BS45" i="17" s="1"/>
  <c r="AB88" i="17"/>
  <c r="AF88" i="17"/>
  <c r="AB90" i="3"/>
  <c r="AA139" i="17"/>
  <c r="AB139" i="17" s="1"/>
  <c r="AE67" i="17"/>
  <c r="AE90" i="3"/>
  <c r="CA42" i="17"/>
  <c r="BT49" i="17" s="1"/>
  <c r="AF67" i="17"/>
  <c r="BZ44" i="3"/>
  <c r="BV48" i="3" s="1"/>
  <c r="BY42" i="17"/>
  <c r="BT47" i="17" s="1"/>
  <c r="BV42" i="17"/>
  <c r="BT44" i="17" s="1"/>
  <c r="BZ44" i="17"/>
  <c r="BV48" i="17" s="1"/>
  <c r="BY41" i="17"/>
  <c r="BS47" i="17" s="1"/>
  <c r="AB70" i="17"/>
  <c r="AF70" i="17"/>
  <c r="BZ42" i="17"/>
  <c r="BT48" i="17" s="1"/>
  <c r="BY45" i="17"/>
  <c r="BW47" i="17" s="1"/>
  <c r="BX42" i="17"/>
  <c r="BT46" i="17" s="1"/>
  <c r="BZ45" i="17"/>
  <c r="BW48" i="17" s="1"/>
  <c r="BV41" i="17"/>
  <c r="BS44" i="17" s="1"/>
  <c r="BW42" i="17"/>
  <c r="BT45" i="17" s="1"/>
  <c r="BX43" i="17"/>
  <c r="BU46" i="17" s="1"/>
  <c r="BX41" i="17"/>
  <c r="BS46" i="17" s="1"/>
  <c r="BZ43" i="17"/>
  <c r="BU48" i="17" s="1"/>
  <c r="CA44" i="17"/>
  <c r="BV49" i="17" s="1"/>
  <c r="BY44" i="17"/>
  <c r="BV47" i="17" s="1"/>
  <c r="BU41" i="17"/>
  <c r="BS43" i="17" s="1"/>
  <c r="BW44" i="3"/>
  <c r="BV45" i="3" s="1"/>
  <c r="CA43" i="17"/>
  <c r="BU49" i="17" s="1"/>
  <c r="AE80" i="17"/>
  <c r="BZ41" i="17"/>
  <c r="BS48" i="17" s="1"/>
  <c r="BY43" i="17"/>
  <c r="BU47" i="17" s="1"/>
  <c r="BY42" i="3"/>
  <c r="BT47" i="3" s="1"/>
  <c r="BU41" i="3"/>
  <c r="BS43" i="3" s="1"/>
  <c r="CA45" i="3"/>
  <c r="BW49" i="3" s="1"/>
  <c r="CA45" i="17"/>
  <c r="BW49" i="17" s="1"/>
  <c r="BT41" i="17"/>
  <c r="BS42" i="17" s="1"/>
  <c r="CA43" i="3"/>
  <c r="BU49" i="3" s="1"/>
  <c r="BX45" i="17"/>
  <c r="BW46" i="17" s="1"/>
  <c r="BV41" i="3"/>
  <c r="BS44" i="3" s="1"/>
  <c r="AA150" i="3"/>
  <c r="AB150" i="3" s="1"/>
  <c r="AB78" i="3"/>
  <c r="AE78" i="3"/>
  <c r="BX42" i="3"/>
  <c r="BT46" i="3" s="1"/>
  <c r="BX43" i="3"/>
  <c r="BU46" i="3" s="1"/>
  <c r="AB80" i="17"/>
  <c r="AA152" i="17"/>
  <c r="AB152" i="17" s="1"/>
  <c r="AE86" i="3"/>
  <c r="AA154" i="17"/>
  <c r="AB154" i="17" s="1"/>
  <c r="AB82" i="17"/>
  <c r="BV42" i="3"/>
  <c r="BT44" i="3" s="1"/>
  <c r="AE82" i="17"/>
  <c r="BZ42" i="3"/>
  <c r="BT48" i="3" s="1"/>
  <c r="BZ43" i="3"/>
  <c r="BU48" i="3" s="1"/>
  <c r="AE93" i="17"/>
  <c r="AA158" i="3"/>
  <c r="AB158" i="3" s="1"/>
  <c r="AF91" i="17"/>
  <c r="BY45" i="3"/>
  <c r="BW47" i="3" s="1"/>
  <c r="BW43" i="3"/>
  <c r="BU45" i="3" s="1"/>
  <c r="AB86" i="3"/>
  <c r="AF93" i="17"/>
  <c r="BW41" i="3"/>
  <c r="BS45" i="3" s="1"/>
  <c r="BZ45" i="3"/>
  <c r="BW48" i="3" s="1"/>
  <c r="BY43" i="3"/>
  <c r="BU47" i="3" s="1"/>
  <c r="BV43" i="3"/>
  <c r="BU44" i="3" s="1"/>
  <c r="AA139" i="3"/>
  <c r="AB139" i="3" s="1"/>
  <c r="CA42" i="3"/>
  <c r="BT49" i="3" s="1"/>
  <c r="AF67" i="3"/>
  <c r="BX45" i="3"/>
  <c r="BW46" i="3" s="1"/>
  <c r="AE67" i="3"/>
  <c r="AF81" i="17"/>
  <c r="BU42" i="3"/>
  <c r="BT43" i="3" s="1"/>
  <c r="BZ41" i="3"/>
  <c r="BS48" i="3" s="1"/>
  <c r="BY41" i="3"/>
  <c r="BS47" i="3" s="1"/>
  <c r="CA44" i="3"/>
  <c r="BV49" i="3" s="1"/>
  <c r="AF92" i="17"/>
  <c r="AE79" i="3"/>
  <c r="AF89" i="3"/>
  <c r="AF64" i="17"/>
  <c r="AE64" i="17"/>
  <c r="BX41" i="3"/>
  <c r="BS46" i="3" s="1"/>
  <c r="AB91" i="17"/>
  <c r="BW42" i="3"/>
  <c r="BT45" i="3" s="1"/>
  <c r="BX44" i="3"/>
  <c r="BV46" i="3" s="1"/>
  <c r="AB92" i="17"/>
  <c r="AA151" i="3"/>
  <c r="AB151" i="3" s="1"/>
  <c r="AB89" i="3"/>
  <c r="AE92" i="17"/>
  <c r="AF79" i="3"/>
  <c r="AB87" i="17"/>
  <c r="AA163" i="17"/>
  <c r="AB163" i="17" s="1"/>
  <c r="BY44" i="3"/>
  <c r="BV47" i="3" s="1"/>
  <c r="AA161" i="3"/>
  <c r="AB161" i="3" s="1"/>
  <c r="BT41" i="3"/>
  <c r="BS42" i="3" s="1"/>
  <c r="CA41" i="3"/>
  <c r="BS49" i="3" s="1"/>
  <c r="AA165" i="17"/>
  <c r="AB165" i="17" s="1"/>
  <c r="AE73" i="3"/>
  <c r="AA159" i="17"/>
  <c r="AB159" i="17" s="1"/>
  <c r="BY46" i="17"/>
  <c r="BX47" i="17" s="1"/>
  <c r="AF87" i="17"/>
  <c r="AF73" i="3"/>
  <c r="I7" i="3"/>
  <c r="J20" i="3" s="1"/>
  <c r="AB64" i="3"/>
  <c r="AB77" i="17"/>
  <c r="AE88" i="3"/>
  <c r="AF88" i="3"/>
  <c r="AB88" i="3"/>
  <c r="AA162" i="17"/>
  <c r="AB162" i="17" s="1"/>
  <c r="AB90" i="17"/>
  <c r="AF90" i="17"/>
  <c r="BW44" i="17"/>
  <c r="BV45" i="17" s="1"/>
  <c r="AB87" i="3"/>
  <c r="AF87" i="3"/>
  <c r="AE75" i="3"/>
  <c r="AB81" i="17"/>
  <c r="AB64" i="17"/>
  <c r="AA149" i="17"/>
  <c r="AB149" i="17" s="1"/>
  <c r="AF75" i="3"/>
  <c r="AA153" i="17"/>
  <c r="AB153" i="17" s="1"/>
  <c r="AA165" i="3"/>
  <c r="AB165" i="3" s="1"/>
  <c r="AA146" i="3"/>
  <c r="AB146" i="3" s="1"/>
  <c r="AB93" i="3"/>
  <c r="AB73" i="17"/>
  <c r="AA159" i="3"/>
  <c r="AB159" i="3" s="1"/>
  <c r="AB82" i="3"/>
  <c r="AF77" i="17"/>
  <c r="AE73" i="17"/>
  <c r="AB91" i="3"/>
  <c r="AA145" i="17"/>
  <c r="AB145" i="17" s="1"/>
  <c r="AE79" i="17"/>
  <c r="AA145" i="3"/>
  <c r="AB145" i="3" s="1"/>
  <c r="AA143" i="17"/>
  <c r="AB143" i="17" s="1"/>
  <c r="I5" i="3"/>
  <c r="J18" i="3" s="1"/>
  <c r="AA154" i="3"/>
  <c r="AB154" i="3" s="1"/>
  <c r="AE69" i="17"/>
  <c r="AB71" i="17"/>
  <c r="BV43" i="17"/>
  <c r="BU44" i="17" s="1"/>
  <c r="AF93" i="3"/>
  <c r="AE66" i="3"/>
  <c r="AE82" i="3"/>
  <c r="AA150" i="17"/>
  <c r="AB150" i="17" s="1"/>
  <c r="AE89" i="17"/>
  <c r="AF78" i="17"/>
  <c r="AB70" i="3"/>
  <c r="CA46" i="3"/>
  <c r="BX49" i="3" s="1"/>
  <c r="AF71" i="17"/>
  <c r="AB89" i="17"/>
  <c r="AB69" i="17"/>
  <c r="AB66" i="3"/>
  <c r="AA138" i="3"/>
  <c r="AB138" i="3" s="1"/>
  <c r="AF74" i="3"/>
  <c r="AA141" i="17"/>
  <c r="AB141" i="17" s="1"/>
  <c r="AB79" i="17"/>
  <c r="H20" i="3"/>
  <c r="AA147" i="17"/>
  <c r="AB147" i="17" s="1"/>
  <c r="I11" i="3"/>
  <c r="J24" i="3" s="1"/>
  <c r="AA141" i="3"/>
  <c r="AB141" i="3" s="1"/>
  <c r="AB69" i="3"/>
  <c r="AA153" i="3"/>
  <c r="AB153" i="3" s="1"/>
  <c r="AF75" i="17"/>
  <c r="AA144" i="17"/>
  <c r="AB144" i="17" s="1"/>
  <c r="BZ47" i="17"/>
  <c r="BY48" i="17" s="1"/>
  <c r="AA151" i="17"/>
  <c r="AB151" i="17" s="1"/>
  <c r="AB74" i="3"/>
  <c r="AB78" i="17"/>
  <c r="I7" i="17"/>
  <c r="J20" i="17" s="1"/>
  <c r="AE20" i="17" s="1"/>
  <c r="AB72" i="17"/>
  <c r="AF72" i="17"/>
  <c r="AE69" i="3"/>
  <c r="AE75" i="17"/>
  <c r="AA147" i="3"/>
  <c r="AB147" i="3" s="1"/>
  <c r="AF89" i="17"/>
  <c r="AE91" i="3"/>
  <c r="AF80" i="3"/>
  <c r="AE81" i="3"/>
  <c r="CA47" i="17"/>
  <c r="BY49" i="17" s="1"/>
  <c r="AA142" i="3"/>
  <c r="AB142" i="3" s="1"/>
  <c r="AA152" i="3"/>
  <c r="AB152" i="3" s="1"/>
  <c r="AB80" i="3"/>
  <c r="AB81" i="3"/>
  <c r="AE66" i="17"/>
  <c r="CA47" i="3"/>
  <c r="BY49" i="3" s="1"/>
  <c r="BZ47" i="3"/>
  <c r="BY48" i="3" s="1"/>
  <c r="AE70" i="3"/>
  <c r="AF91" i="3"/>
  <c r="BU42" i="17"/>
  <c r="BT43" i="17" s="1"/>
  <c r="I8" i="3"/>
  <c r="J21" i="3" s="1"/>
  <c r="AE21" i="3" s="1"/>
  <c r="BW43" i="17"/>
  <c r="BU45" i="17" s="1"/>
  <c r="AB72" i="3"/>
  <c r="I9" i="17"/>
  <c r="J22" i="17" s="1"/>
  <c r="AE22" i="17" s="1"/>
  <c r="AB86" i="17"/>
  <c r="AB76" i="17"/>
  <c r="AB83" i="17"/>
  <c r="AF72" i="3"/>
  <c r="AF86" i="17"/>
  <c r="AE76" i="17"/>
  <c r="AE83" i="17"/>
  <c r="AA158" i="17"/>
  <c r="AB158" i="17" s="1"/>
  <c r="AA148" i="17"/>
  <c r="AB148" i="17" s="1"/>
  <c r="AA155" i="17"/>
  <c r="AB155" i="17" s="1"/>
  <c r="AE72" i="3"/>
  <c r="AA155" i="3"/>
  <c r="AB155" i="3" s="1"/>
  <c r="BZ46" i="17"/>
  <c r="BX48" i="17" s="1"/>
  <c r="AA136" i="3"/>
  <c r="AB136" i="3" s="1"/>
  <c r="AB74" i="17"/>
  <c r="AB83" i="3"/>
  <c r="CA46" i="17"/>
  <c r="BX49" i="17" s="1"/>
  <c r="AA138" i="17"/>
  <c r="AB138" i="17" s="1"/>
  <c r="AF64" i="3"/>
  <c r="AA146" i="17"/>
  <c r="AB146" i="17" s="1"/>
  <c r="AE83" i="3"/>
  <c r="AB66" i="17"/>
  <c r="H18" i="3"/>
  <c r="AE74" i="17"/>
  <c r="H17" i="17"/>
  <c r="I4" i="17"/>
  <c r="J17" i="17" s="1"/>
  <c r="I5" i="17"/>
  <c r="J18" i="17" s="1"/>
  <c r="H18" i="17"/>
  <c r="K13" i="3"/>
  <c r="D17" i="3"/>
  <c r="I8" i="17"/>
  <c r="J21" i="17" s="1"/>
  <c r="AE21" i="17" s="1"/>
  <c r="AF84" i="17"/>
  <c r="AE84" i="17"/>
  <c r="AA156" i="17"/>
  <c r="AB156" i="17" s="1"/>
  <c r="AB84" i="17"/>
  <c r="H19" i="3"/>
  <c r="I6" i="3"/>
  <c r="J19" i="3" s="1"/>
  <c r="BZ46" i="3"/>
  <c r="BX48" i="3" s="1"/>
  <c r="AF85" i="17"/>
  <c r="AE85" i="17"/>
  <c r="AA157" i="17"/>
  <c r="AB157" i="17" s="1"/>
  <c r="AB85" i="17"/>
  <c r="AF76" i="3"/>
  <c r="AE76" i="3"/>
  <c r="AB76" i="3"/>
  <c r="AA148" i="3"/>
  <c r="AB148" i="3" s="1"/>
  <c r="AF77" i="3"/>
  <c r="AE77" i="3"/>
  <c r="AB77" i="3"/>
  <c r="AA149" i="3"/>
  <c r="AB149" i="3" s="1"/>
  <c r="H19" i="17"/>
  <c r="I6" i="17"/>
  <c r="J19" i="17" s="1"/>
  <c r="AF68" i="17"/>
  <c r="AE68" i="17"/>
  <c r="AA140" i="17"/>
  <c r="AB140" i="17" s="1"/>
  <c r="AB68" i="17"/>
  <c r="I10" i="3"/>
  <c r="J23" i="3" s="1"/>
  <c r="H23" i="3"/>
  <c r="I4" i="3"/>
  <c r="J17" i="3" s="1"/>
  <c r="AE17" i="3" s="1"/>
  <c r="I12" i="17"/>
  <c r="J25" i="17" s="1"/>
  <c r="AE68" i="3"/>
  <c r="AF68" i="3"/>
  <c r="AB68" i="3"/>
  <c r="AA140" i="3"/>
  <c r="AB140" i="3" s="1"/>
  <c r="D3" i="25" a="1"/>
  <c r="E2" i="25"/>
  <c r="I9" i="3"/>
  <c r="J22" i="3" s="1"/>
  <c r="H22" i="3"/>
  <c r="K13" i="17"/>
  <c r="D17" i="17"/>
  <c r="I11" i="17"/>
  <c r="J24" i="17" s="1"/>
  <c r="H24" i="17"/>
  <c r="CA48" i="3"/>
  <c r="BZ49" i="3" s="1"/>
  <c r="AF92" i="3"/>
  <c r="AE92" i="3"/>
  <c r="AB92" i="3"/>
  <c r="AA164" i="3"/>
  <c r="AB164" i="3" s="1"/>
  <c r="I12" i="3"/>
  <c r="J25" i="3" s="1"/>
  <c r="H25" i="3"/>
  <c r="H23" i="17"/>
  <c r="I10" i="17"/>
  <c r="J23" i="17" s="1"/>
  <c r="BY46" i="3"/>
  <c r="BX47" i="3" s="1"/>
  <c r="AE71" i="3"/>
  <c r="AF71" i="3"/>
  <c r="AB71" i="3"/>
  <c r="AA143" i="3"/>
  <c r="AB143" i="3" s="1"/>
  <c r="CA48" i="17"/>
  <c r="BZ49" i="17" s="1"/>
  <c r="AF84" i="3"/>
  <c r="AE84" i="3"/>
  <c r="AA156" i="3"/>
  <c r="AB156" i="3" s="1"/>
  <c r="AB84" i="3"/>
  <c r="BW58" i="17" l="1"/>
  <c r="BW55" i="17"/>
  <c r="BW54" i="17"/>
  <c r="BV56" i="17"/>
  <c r="BW57" i="17"/>
  <c r="BW59" i="17"/>
  <c r="J5" i="17"/>
  <c r="K18" i="17" s="1"/>
  <c r="L18" i="17" s="1"/>
  <c r="BV53" i="17"/>
  <c r="BU58" i="17"/>
  <c r="CA55" i="17"/>
  <c r="BU56" i="17"/>
  <c r="BW52" i="17"/>
  <c r="BZ55" i="17"/>
  <c r="BT56" i="17"/>
  <c r="BV52" i="17"/>
  <c r="BT55" i="17"/>
  <c r="BW60" i="17"/>
  <c r="BU60" i="17"/>
  <c r="BZ53" i="17"/>
  <c r="BV54" i="17"/>
  <c r="BU57" i="17"/>
  <c r="BU52" i="17"/>
  <c r="BU59" i="17"/>
  <c r="BU53" i="17"/>
  <c r="BS53" i="17"/>
  <c r="BU55" i="17"/>
  <c r="BW53" i="17"/>
  <c r="BY53" i="17"/>
  <c r="BX53" i="17"/>
  <c r="BS55" i="17"/>
  <c r="BT54" i="17"/>
  <c r="BX55" i="17"/>
  <c r="CA53" i="17"/>
  <c r="BY55" i="17"/>
  <c r="BV58" i="17"/>
  <c r="BV57" i="17"/>
  <c r="BV59" i="17"/>
  <c r="BV60" i="17"/>
  <c r="BS56" i="17"/>
  <c r="BX56" i="17"/>
  <c r="CA56" i="17"/>
  <c r="BZ56" i="17"/>
  <c r="BY56" i="17"/>
  <c r="BS54" i="17"/>
  <c r="CA54" i="17"/>
  <c r="BX54" i="17"/>
  <c r="BZ54" i="17"/>
  <c r="BY54" i="17"/>
  <c r="BT52" i="17"/>
  <c r="BT60" i="17"/>
  <c r="BT57" i="17"/>
  <c r="BT58" i="17"/>
  <c r="BT59" i="17"/>
  <c r="BS57" i="17"/>
  <c r="BS60" i="17"/>
  <c r="CA52" i="17"/>
  <c r="BY52" i="17"/>
  <c r="BS59" i="17"/>
  <c r="BS58" i="17"/>
  <c r="BZ52" i="17"/>
  <c r="BX52" i="17"/>
  <c r="BU55" i="3"/>
  <c r="CA54" i="3"/>
  <c r="BU60" i="3"/>
  <c r="BW55" i="3"/>
  <c r="BZ54" i="3"/>
  <c r="BV53" i="3"/>
  <c r="BV56" i="3"/>
  <c r="BW54" i="3"/>
  <c r="BT56" i="3"/>
  <c r="BU52" i="3"/>
  <c r="BX54" i="3"/>
  <c r="CA53" i="3"/>
  <c r="BS54" i="3"/>
  <c r="BU56" i="3"/>
  <c r="J6" i="3"/>
  <c r="K19" i="3" s="1"/>
  <c r="L19" i="3" s="1"/>
  <c r="BY54" i="3"/>
  <c r="BZ53" i="3"/>
  <c r="BT55" i="3"/>
  <c r="BU53" i="3"/>
  <c r="BT54" i="3"/>
  <c r="BV54" i="3"/>
  <c r="BW53" i="3"/>
  <c r="BU58" i="3"/>
  <c r="BX53" i="3"/>
  <c r="BS53" i="3"/>
  <c r="BU59" i="3"/>
  <c r="BY53" i="3"/>
  <c r="BU57" i="3"/>
  <c r="BV52" i="3"/>
  <c r="BV60" i="3"/>
  <c r="BV58" i="3"/>
  <c r="BV57" i="3"/>
  <c r="BV59" i="3"/>
  <c r="BT52" i="3"/>
  <c r="BT60" i="3"/>
  <c r="BT58" i="3"/>
  <c r="BT59" i="3"/>
  <c r="BT57" i="3"/>
  <c r="BS55" i="3"/>
  <c r="BY55" i="3"/>
  <c r="BX55" i="3"/>
  <c r="CA55" i="3"/>
  <c r="BZ55" i="3"/>
  <c r="BW52" i="3"/>
  <c r="BW57" i="3"/>
  <c r="BW59" i="3"/>
  <c r="BW60" i="3"/>
  <c r="BW58" i="3"/>
  <c r="BS56" i="3"/>
  <c r="BX56" i="3"/>
  <c r="BZ56" i="3"/>
  <c r="BY56" i="3"/>
  <c r="CA56" i="3"/>
  <c r="CA52" i="3"/>
  <c r="BS59" i="3"/>
  <c r="BS58" i="3"/>
  <c r="BX52" i="3"/>
  <c r="BS57" i="3"/>
  <c r="BS60" i="3"/>
  <c r="BZ52" i="3"/>
  <c r="BY52" i="3"/>
  <c r="AE20" i="3"/>
  <c r="AE18" i="3"/>
  <c r="J8" i="17"/>
  <c r="K21" i="17" s="1"/>
  <c r="L21" i="17" s="1"/>
  <c r="J7" i="17"/>
  <c r="K20" i="17" s="1"/>
  <c r="L20" i="17" s="1"/>
  <c r="AE19" i="17"/>
  <c r="J6" i="17"/>
  <c r="K19" i="17" s="1"/>
  <c r="L19" i="17" s="1"/>
  <c r="AE19" i="3"/>
  <c r="J8" i="3"/>
  <c r="K21" i="3" s="1"/>
  <c r="L21" i="3" s="1"/>
  <c r="J7" i="3"/>
  <c r="K20" i="3" s="1"/>
  <c r="L20" i="3" s="1"/>
  <c r="J4" i="17"/>
  <c r="K17" i="17" s="1"/>
  <c r="L17" i="17" s="1"/>
  <c r="BY59" i="3"/>
  <c r="CA58" i="3"/>
  <c r="BY60" i="3"/>
  <c r="BZ58" i="3"/>
  <c r="BX58" i="3"/>
  <c r="BX59" i="3"/>
  <c r="CA57" i="3"/>
  <c r="BZ57" i="3"/>
  <c r="CA59" i="3"/>
  <c r="BX60" i="3"/>
  <c r="J11" i="3"/>
  <c r="K24" i="3" s="1"/>
  <c r="J12" i="3"/>
  <c r="K25" i="3" s="1"/>
  <c r="J10" i="3"/>
  <c r="K23" i="3" s="1"/>
  <c r="BY57" i="3"/>
  <c r="J9" i="3"/>
  <c r="K22" i="3" s="1"/>
  <c r="BZ60" i="3"/>
  <c r="M22" i="6"/>
  <c r="J4" i="3"/>
  <c r="K17" i="3" s="1"/>
  <c r="M12" i="6"/>
  <c r="AE22" i="3"/>
  <c r="J5" i="3"/>
  <c r="K18" i="3" s="1"/>
  <c r="AE18" i="17"/>
  <c r="AE17" i="17"/>
  <c r="D13" i="25"/>
  <c r="D25" i="25"/>
  <c r="D37" i="25"/>
  <c r="D49" i="25"/>
  <c r="D61" i="25"/>
  <c r="D14" i="25"/>
  <c r="D26" i="25"/>
  <c r="D38" i="25"/>
  <c r="D50" i="25"/>
  <c r="D62" i="25"/>
  <c r="D3" i="25"/>
  <c r="D15" i="25"/>
  <c r="D27" i="25"/>
  <c r="D39" i="25"/>
  <c r="D51" i="25"/>
  <c r="D4" i="25"/>
  <c r="D16" i="25"/>
  <c r="D28" i="25"/>
  <c r="D40" i="25"/>
  <c r="D52" i="25"/>
  <c r="D6" i="25"/>
  <c r="D18" i="25"/>
  <c r="D30" i="25"/>
  <c r="D42" i="25"/>
  <c r="D54" i="25"/>
  <c r="D20" i="25"/>
  <c r="D41" i="25"/>
  <c r="D59" i="25"/>
  <c r="D21" i="25"/>
  <c r="D43" i="25"/>
  <c r="D60" i="25"/>
  <c r="D22" i="25"/>
  <c r="D44" i="25"/>
  <c r="D7" i="25"/>
  <c r="D24" i="25"/>
  <c r="D46" i="25"/>
  <c r="D32" i="25"/>
  <c r="D58" i="25"/>
  <c r="D45" i="25"/>
  <c r="D12" i="25"/>
  <c r="D47" i="25"/>
  <c r="D48" i="25"/>
  <c r="D55" i="25"/>
  <c r="D56" i="25"/>
  <c r="D5" i="25"/>
  <c r="D33" i="25"/>
  <c r="D23" i="25"/>
  <c r="D8" i="25"/>
  <c r="D34" i="25"/>
  <c r="D11" i="25"/>
  <c r="D9" i="25"/>
  <c r="D35" i="25"/>
  <c r="D19" i="25"/>
  <c r="D10" i="25"/>
  <c r="D36" i="25"/>
  <c r="D17" i="25"/>
  <c r="D53" i="25"/>
  <c r="D29" i="25"/>
  <c r="D57" i="25"/>
  <c r="D31" i="25"/>
  <c r="J10" i="17"/>
  <c r="K23" i="17" s="1"/>
  <c r="BX58" i="17"/>
  <c r="BY57" i="17"/>
  <c r="BY60" i="17"/>
  <c r="BZ57" i="17"/>
  <c r="J9" i="17"/>
  <c r="K22" i="17" s="1"/>
  <c r="BZ60" i="17"/>
  <c r="BY59" i="17"/>
  <c r="BZ58" i="17"/>
  <c r="CA59" i="17"/>
  <c r="J12" i="17"/>
  <c r="K25" i="17" s="1"/>
  <c r="J11" i="17"/>
  <c r="K24" i="17" s="1"/>
  <c r="BX60" i="17"/>
  <c r="CA58" i="17"/>
  <c r="BX59" i="17"/>
  <c r="CA57" i="17"/>
  <c r="AF24" i="3" l="1"/>
  <c r="AF20" i="3"/>
  <c r="AF23" i="3"/>
  <c r="AF22" i="3"/>
  <c r="AF17" i="3"/>
  <c r="AF25" i="3"/>
  <c r="AF21" i="3"/>
  <c r="AF20" i="17"/>
  <c r="AD19" i="17"/>
  <c r="AF17" i="17"/>
  <c r="AF25" i="17"/>
  <c r="AF24" i="17"/>
  <c r="AF23" i="17"/>
  <c r="L22" i="17"/>
  <c r="AD22" i="17"/>
  <c r="E7" i="25"/>
  <c r="F2" i="25" a="1"/>
  <c r="F2" i="25" s="1"/>
  <c r="G2" i="25" s="1"/>
  <c r="L23" i="3"/>
  <c r="AD23" i="3"/>
  <c r="L22" i="3"/>
  <c r="AD22" i="3"/>
  <c r="AD17" i="17"/>
  <c r="AD25" i="3"/>
  <c r="L25" i="3"/>
  <c r="AF19" i="3"/>
  <c r="L18" i="3"/>
  <c r="AD18" i="3"/>
  <c r="L17" i="3"/>
  <c r="AD17" i="3"/>
  <c r="AF19" i="17"/>
  <c r="AD20" i="3"/>
  <c r="L25" i="17"/>
  <c r="AD25" i="17"/>
  <c r="L24" i="3"/>
  <c r="AD24" i="3"/>
  <c r="AF21" i="17"/>
  <c r="AD18" i="17"/>
  <c r="L23" i="17"/>
  <c r="AD23" i="17"/>
  <c r="AD20" i="17"/>
  <c r="AD19" i="3"/>
  <c r="AD21" i="17"/>
  <c r="AF22" i="17"/>
  <c r="AD24" i="17"/>
  <c r="L24" i="17"/>
  <c r="AF18" i="3"/>
  <c r="AF18" i="17"/>
  <c r="AD21" i="3"/>
  <c r="M17" i="17" l="1"/>
  <c r="N24" i="3" a="1"/>
  <c r="N24" i="3" s="1"/>
  <c r="N17" i="3" a="1"/>
  <c r="N17" i="3" s="1"/>
  <c r="N22" i="3" a="1"/>
  <c r="N22" i="3" s="1"/>
  <c r="N21" i="3" a="1"/>
  <c r="N21" i="3" s="1"/>
  <c r="M17" i="3"/>
  <c r="N25" i="3" a="1"/>
  <c r="N25" i="3" s="1"/>
  <c r="N23" i="3" a="1"/>
  <c r="N23" i="3" s="1"/>
  <c r="N19" i="3" a="1"/>
  <c r="N19" i="3" s="1"/>
  <c r="N18" i="3" a="1"/>
  <c r="N18" i="3" s="1"/>
  <c r="N20" i="3" a="1"/>
  <c r="N20" i="3" s="1"/>
  <c r="M18" i="3"/>
  <c r="M24" i="3"/>
  <c r="N17" i="17" a="1"/>
  <c r="N17" i="17" s="1"/>
  <c r="M21" i="17"/>
  <c r="M22" i="17"/>
  <c r="E5" i="25" a="1"/>
  <c r="E5" i="25" s="1"/>
  <c r="E8" i="25" a="1"/>
  <c r="E8" i="25" s="1"/>
  <c r="N18" i="17" a="1"/>
  <c r="N18" i="17" s="1"/>
  <c r="N21" i="17" a="1"/>
  <c r="N21" i="17" s="1"/>
  <c r="M23" i="3"/>
  <c r="N19" i="17" a="1"/>
  <c r="N19" i="17" s="1"/>
  <c r="M19" i="3"/>
  <c r="M24" i="17"/>
  <c r="M19" i="17"/>
  <c r="M25" i="3"/>
  <c r="N20" i="17" a="1"/>
  <c r="N20" i="17" s="1"/>
  <c r="M22" i="3"/>
  <c r="N24" i="17" a="1"/>
  <c r="N24" i="17" s="1"/>
  <c r="N23" i="17" a="1"/>
  <c r="N23" i="17" s="1"/>
  <c r="M25" i="17"/>
  <c r="M18" i="17"/>
  <c r="M20" i="17"/>
  <c r="M20" i="3"/>
  <c r="N25" i="17" a="1"/>
  <c r="N25" i="17" s="1"/>
  <c r="M23" i="17"/>
  <c r="N22" i="17" a="1"/>
  <c r="N22" i="17" s="1"/>
  <c r="M21" i="3"/>
  <c r="S17" i="17" l="1"/>
  <c r="R17" i="17"/>
  <c r="O17" i="17"/>
  <c r="P17" i="17"/>
  <c r="Q17" i="17"/>
  <c r="T25" i="17"/>
  <c r="Q25" i="17"/>
  <c r="O25" i="17"/>
  <c r="V25" i="17"/>
  <c r="R25" i="17"/>
  <c r="U25" i="17"/>
  <c r="S25" i="17"/>
  <c r="P25" i="17"/>
  <c r="Q18" i="3"/>
  <c r="T18" i="3"/>
  <c r="O18" i="3"/>
  <c r="R18" i="3"/>
  <c r="U18" i="3"/>
  <c r="S18" i="3"/>
  <c r="P18" i="3"/>
  <c r="V18" i="3"/>
  <c r="U17" i="17"/>
  <c r="O20" i="17"/>
  <c r="R20" i="17"/>
  <c r="V20" i="17"/>
  <c r="S20" i="17"/>
  <c r="Q20" i="17"/>
  <c r="U20" i="17"/>
  <c r="P20" i="17"/>
  <c r="T20" i="17"/>
  <c r="P17" i="3"/>
  <c r="T17" i="3"/>
  <c r="O17" i="3"/>
  <c r="S17" i="3"/>
  <c r="R17" i="3"/>
  <c r="V17" i="3"/>
  <c r="Q17" i="3"/>
  <c r="U17" i="3"/>
  <c r="V17" i="17"/>
  <c r="Q23" i="17"/>
  <c r="U23" i="17"/>
  <c r="O23" i="17"/>
  <c r="S23" i="17"/>
  <c r="T23" i="17"/>
  <c r="P23" i="17"/>
  <c r="R23" i="17"/>
  <c r="V23" i="17"/>
  <c r="E6" i="25"/>
  <c r="Q25" i="22" s="1"/>
  <c r="E9" i="25" a="1"/>
  <c r="E9" i="25" s="1"/>
  <c r="F9" i="25" s="1"/>
  <c r="E4" i="25" s="1"/>
  <c r="S24" i="22" s="1" a="1"/>
  <c r="S24" i="22" s="1"/>
  <c r="Q22" i="3"/>
  <c r="S22" i="3"/>
  <c r="R22" i="3"/>
  <c r="T22" i="3"/>
  <c r="U22" i="3"/>
  <c r="P22" i="3"/>
  <c r="V22" i="3"/>
  <c r="O22" i="3"/>
  <c r="Q25" i="3"/>
  <c r="O25" i="3"/>
  <c r="P25" i="3"/>
  <c r="U25" i="3"/>
  <c r="V25" i="3"/>
  <c r="R25" i="3"/>
  <c r="T25" i="3"/>
  <c r="S25" i="3"/>
  <c r="S21" i="17"/>
  <c r="R21" i="17"/>
  <c r="O21" i="17"/>
  <c r="T21" i="17"/>
  <c r="P21" i="17"/>
  <c r="U21" i="17"/>
  <c r="V21" i="17"/>
  <c r="Q21" i="17"/>
  <c r="Q23" i="3"/>
  <c r="S23" i="3"/>
  <c r="U23" i="3"/>
  <c r="O23" i="3"/>
  <c r="T23" i="3"/>
  <c r="R23" i="3"/>
  <c r="P23" i="3"/>
  <c r="V23" i="3"/>
  <c r="Q21" i="3"/>
  <c r="P21" i="3"/>
  <c r="S21" i="3"/>
  <c r="R21" i="3"/>
  <c r="V21" i="3"/>
  <c r="O21" i="3"/>
  <c r="U21" i="3"/>
  <c r="T21" i="3"/>
  <c r="Q19" i="17"/>
  <c r="U19" i="17"/>
  <c r="P19" i="17"/>
  <c r="R19" i="17"/>
  <c r="T19" i="17"/>
  <c r="O19" i="17"/>
  <c r="V19" i="17"/>
  <c r="S19" i="17"/>
  <c r="R24" i="3"/>
  <c r="P24" i="3"/>
  <c r="U24" i="3"/>
  <c r="S24" i="3"/>
  <c r="T24" i="3"/>
  <c r="Q24" i="3"/>
  <c r="O24" i="3"/>
  <c r="V24" i="3"/>
  <c r="T17" i="17"/>
  <c r="V24" i="17"/>
  <c r="R24" i="17"/>
  <c r="Q24" i="17"/>
  <c r="U24" i="17"/>
  <c r="O24" i="17"/>
  <c r="S24" i="17"/>
  <c r="T24" i="17"/>
  <c r="P24" i="17"/>
  <c r="Q20" i="3"/>
  <c r="V20" i="3"/>
  <c r="O20" i="3"/>
  <c r="U20" i="3"/>
  <c r="R20" i="3"/>
  <c r="P20" i="3"/>
  <c r="T20" i="3"/>
  <c r="S20" i="3"/>
  <c r="P19" i="3"/>
  <c r="R19" i="3"/>
  <c r="O19" i="3"/>
  <c r="T19" i="3"/>
  <c r="Q19" i="3"/>
  <c r="U19" i="3"/>
  <c r="V19" i="3"/>
  <c r="S19" i="3"/>
  <c r="S22" i="17"/>
  <c r="O22" i="17"/>
  <c r="U22" i="17"/>
  <c r="Q22" i="17"/>
  <c r="T22" i="17"/>
  <c r="P22" i="17"/>
  <c r="R22" i="17"/>
  <c r="V22" i="17"/>
  <c r="O18" i="17"/>
  <c r="T18" i="17"/>
  <c r="P18" i="17"/>
  <c r="V18" i="17"/>
  <c r="U18" i="17"/>
  <c r="S18" i="17"/>
  <c r="R18" i="17"/>
  <c r="Q18" i="17"/>
  <c r="H41" i="17" l="1" a="1"/>
  <c r="H41" i="17" s="1"/>
  <c r="N30" i="17" a="1"/>
  <c r="N30" i="17" s="1"/>
  <c r="K30" i="17" a="1"/>
  <c r="K30" i="17" s="1"/>
  <c r="AJ52" i="17" a="1"/>
  <c r="AJ52" i="17" s="1"/>
  <c r="AR52" i="17" a="1"/>
  <c r="AR52" i="17" s="1"/>
  <c r="R52" i="17" a="1"/>
  <c r="R52" i="17" s="1"/>
  <c r="O52" i="17" a="1"/>
  <c r="O52" i="17" s="1"/>
  <c r="O41" i="17" a="1"/>
  <c r="O41" i="17" s="1"/>
  <c r="S30" i="17" a="1"/>
  <c r="S30" i="17" s="1"/>
  <c r="R41" i="17" a="1"/>
  <c r="R41" i="17" s="1"/>
  <c r="T30" i="17" a="1"/>
  <c r="T30" i="17" s="1"/>
  <c r="M52" i="17" a="1"/>
  <c r="M52" i="17" s="1"/>
  <c r="P52" i="17" a="1"/>
  <c r="P52" i="17" s="1"/>
  <c r="J41" i="17" a="1"/>
  <c r="J41" i="17" s="1"/>
  <c r="N41" i="17" a="1"/>
  <c r="N41" i="17" s="1"/>
  <c r="M41" i="17" a="1"/>
  <c r="M41" i="17" s="1"/>
  <c r="AG41" i="17" a="1"/>
  <c r="AG41" i="17" s="1"/>
  <c r="AG30" i="17" a="1"/>
  <c r="AG30" i="17" s="1"/>
  <c r="AE30" i="17" a="1"/>
  <c r="AE30" i="17" s="1"/>
  <c r="AE52" i="17" a="1"/>
  <c r="AE52" i="17" s="1"/>
  <c r="Q30" i="17" a="1"/>
  <c r="Q30" i="17" s="1"/>
  <c r="R30" i="17" a="1"/>
  <c r="R30" i="17" s="1"/>
  <c r="T52" i="17" a="1"/>
  <c r="T52" i="17" s="1"/>
  <c r="Q52" i="17" a="1"/>
  <c r="Q52" i="17" s="1"/>
  <c r="S52" i="17" a="1"/>
  <c r="S52" i="17" s="1"/>
  <c r="P30" i="17" a="1"/>
  <c r="P30" i="17" s="1"/>
  <c r="P41" i="17" a="1"/>
  <c r="P41" i="17" s="1"/>
  <c r="O30" i="17" a="1"/>
  <c r="O30" i="17" s="1"/>
  <c r="T41" i="17" a="1"/>
  <c r="T41" i="17" s="1"/>
  <c r="S41" i="17" a="1"/>
  <c r="S41" i="17" s="1"/>
  <c r="Q41" i="17" a="1"/>
  <c r="Q41" i="17" s="1"/>
  <c r="N52" i="17" a="1"/>
  <c r="N52" i="17" s="1"/>
  <c r="M30" i="17" a="1"/>
  <c r="M30" i="17" s="1"/>
  <c r="AM41" i="17" a="1"/>
  <c r="AM41" i="17" s="1"/>
  <c r="AL30" i="17" a="1"/>
  <c r="AL30" i="17" s="1"/>
  <c r="AK52" i="17" a="1"/>
  <c r="AK52" i="17" s="1"/>
  <c r="AO30" i="17" a="1"/>
  <c r="AO30" i="17" s="1"/>
  <c r="AL52" i="17" a="1"/>
  <c r="AL52" i="17" s="1"/>
  <c r="AO41" i="17" a="1"/>
  <c r="AO41" i="17" s="1"/>
  <c r="AN30" i="17" a="1"/>
  <c r="AN30" i="17" s="1"/>
  <c r="AR30" i="17" a="1"/>
  <c r="AR30" i="17" s="1"/>
  <c r="AR41" i="17" a="1"/>
  <c r="AR41" i="17" s="1"/>
  <c r="AP30" i="17" a="1"/>
  <c r="AP30" i="17" s="1"/>
  <c r="AN52" i="17" a="1"/>
  <c r="AN52" i="17" s="1"/>
  <c r="AQ41" i="17" a="1"/>
  <c r="AQ41" i="17" s="1"/>
  <c r="AQ30" i="17" a="1"/>
  <c r="AQ30" i="17" s="1"/>
  <c r="AM30" i="17" a="1"/>
  <c r="AM30" i="17" s="1"/>
  <c r="AN41" i="17" a="1"/>
  <c r="AN41" i="17" s="1"/>
  <c r="AM52" i="17" a="1"/>
  <c r="AM52" i="17" s="1"/>
  <c r="AL41" i="17" a="1"/>
  <c r="AL41" i="17" s="1"/>
  <c r="AP41" i="17" a="1"/>
  <c r="AP41" i="17" s="1"/>
  <c r="AQ52" i="17" a="1"/>
  <c r="AQ52" i="17" s="1"/>
  <c r="AO52" i="17" a="1"/>
  <c r="AO52" i="17" s="1"/>
  <c r="AK41" i="17" a="1"/>
  <c r="AK41" i="17" s="1"/>
  <c r="AK30" i="17" a="1"/>
  <c r="AK30" i="17" s="1"/>
  <c r="AP52" i="17" a="1"/>
  <c r="AP52" i="17" s="1"/>
  <c r="H30" i="17" a="1"/>
  <c r="H30" i="17" s="1"/>
  <c r="AJ41" i="17" a="1"/>
  <c r="AJ41" i="17" s="1"/>
  <c r="K41" i="17" a="1"/>
  <c r="K41" i="17" s="1"/>
  <c r="AI41" i="17" a="1"/>
  <c r="AI41" i="17" s="1"/>
  <c r="L52" i="17" a="1"/>
  <c r="L52" i="17" s="1"/>
  <c r="AC52" i="17" a="1"/>
  <c r="AC52" i="17" s="1"/>
  <c r="K52" i="17" a="1"/>
  <c r="K52" i="17" s="1"/>
  <c r="AC41" i="17" a="1"/>
  <c r="AC41" i="17" s="1"/>
  <c r="AH30" i="17" a="1"/>
  <c r="AH30" i="17" s="1"/>
  <c r="AF41" i="17" a="1"/>
  <c r="AF41" i="17" s="1"/>
  <c r="AF52" i="17" a="1"/>
  <c r="AF52" i="17" s="1"/>
  <c r="AF30" i="17" a="1"/>
  <c r="AF30" i="17" s="1"/>
  <c r="AD41" i="17" a="1"/>
  <c r="AD41" i="17" s="1"/>
  <c r="E52" i="17" a="1"/>
  <c r="E52" i="17" s="1"/>
  <c r="AG52" i="17" a="1"/>
  <c r="AG52" i="17" s="1"/>
  <c r="AC30" i="17" a="1"/>
  <c r="AC30" i="17" s="1"/>
  <c r="F41" i="17" a="1"/>
  <c r="F41" i="17" s="1"/>
  <c r="I41" i="17" a="1"/>
  <c r="I41" i="17" s="1"/>
  <c r="J30" i="17" a="1"/>
  <c r="J30" i="17" s="1"/>
  <c r="F30" i="17" a="1"/>
  <c r="F30" i="17" s="1"/>
  <c r="AD30" i="17" a="1"/>
  <c r="AD30" i="17" s="1"/>
  <c r="AH41" i="17" a="1"/>
  <c r="AH41" i="17" s="1"/>
  <c r="L41" i="17" a="1"/>
  <c r="L41" i="17" s="1"/>
  <c r="AI52" i="17" a="1"/>
  <c r="AI52" i="17" s="1"/>
  <c r="I30" i="17" a="1"/>
  <c r="I30" i="17" s="1"/>
  <c r="AH52" i="17" a="1"/>
  <c r="AH52" i="17" s="1"/>
  <c r="E30" i="17" a="1"/>
  <c r="E30" i="17" s="1"/>
  <c r="AJ30" i="17" a="1"/>
  <c r="AJ30" i="17" s="1"/>
  <c r="J52" i="17" a="1"/>
  <c r="J52" i="17" s="1"/>
  <c r="AD52" i="17" a="1"/>
  <c r="AD52" i="17" s="1"/>
  <c r="AI30" i="17" a="1"/>
  <c r="AI30" i="17" s="1"/>
  <c r="I52" i="17" a="1"/>
  <c r="I52" i="17" s="1"/>
  <c r="G52" i="17" a="1"/>
  <c r="G52" i="17" s="1"/>
  <c r="F52" i="17" a="1"/>
  <c r="F52" i="17" s="1"/>
  <c r="AE41" i="17" a="1"/>
  <c r="AE41" i="17" s="1"/>
  <c r="G30" i="17" a="1"/>
  <c r="G30" i="17" s="1"/>
  <c r="L30" i="17" a="1"/>
  <c r="L30" i="17" s="1"/>
  <c r="G41" i="17" a="1"/>
  <c r="G41" i="17" s="1"/>
  <c r="H52" i="17" a="1"/>
  <c r="H52" i="17" s="1"/>
  <c r="E41" i="17" a="1"/>
  <c r="E41" i="17" s="1"/>
  <c r="V45" i="3" a="1"/>
  <c r="V45" i="3" s="1"/>
  <c r="Y56" i="3" a="1"/>
  <c r="Y56" i="3" s="1"/>
  <c r="X45" i="3" a="1"/>
  <c r="X45" i="3" s="1"/>
  <c r="AA56" i="3" a="1"/>
  <c r="AA56" i="3" s="1"/>
  <c r="U34" i="3" a="1"/>
  <c r="U34" i="3" s="1"/>
  <c r="Y45" i="3" a="1"/>
  <c r="Y45" i="3" s="1"/>
  <c r="AB56" i="3" a="1"/>
  <c r="AB56" i="3" s="1"/>
  <c r="W34" i="3" a="1"/>
  <c r="W34" i="3" s="1"/>
  <c r="AA45" i="3" a="1"/>
  <c r="AA45" i="3" s="1"/>
  <c r="AB45" i="3" a="1"/>
  <c r="AB45" i="3" s="1"/>
  <c r="W56" i="3" a="1"/>
  <c r="W56" i="3" s="1"/>
  <c r="X56" i="3" a="1"/>
  <c r="X56" i="3" s="1"/>
  <c r="V34" i="3" a="1"/>
  <c r="V34" i="3" s="1"/>
  <c r="Z56" i="3" a="1"/>
  <c r="Z56" i="3" s="1"/>
  <c r="X34" i="3" a="1"/>
  <c r="X34" i="3" s="1"/>
  <c r="V56" i="3" a="1"/>
  <c r="V56" i="3" s="1"/>
  <c r="Z34" i="3" a="1"/>
  <c r="Z34" i="3" s="1"/>
  <c r="AA34" i="3" a="1"/>
  <c r="AA34" i="3" s="1"/>
  <c r="U56" i="3" a="1"/>
  <c r="U56" i="3" s="1"/>
  <c r="Z45" i="3" a="1"/>
  <c r="Z45" i="3" s="1"/>
  <c r="U45" i="3" a="1"/>
  <c r="U45" i="3" s="1"/>
  <c r="W45" i="3" a="1"/>
  <c r="W45" i="3" s="1"/>
  <c r="AB34" i="3" a="1"/>
  <c r="AB34" i="3" s="1"/>
  <c r="Y34" i="3" a="1"/>
  <c r="Y34" i="3" s="1"/>
  <c r="BI37" i="3" a="1"/>
  <c r="BI37" i="3" s="1"/>
  <c r="BL48" i="3" a="1"/>
  <c r="BL48" i="3" s="1"/>
  <c r="BO59" i="3" a="1"/>
  <c r="BO59" i="3" s="1"/>
  <c r="BJ37" i="3" a="1"/>
  <c r="BJ37" i="3" s="1"/>
  <c r="BM48" i="3" a="1"/>
  <c r="BM48" i="3" s="1"/>
  <c r="BP59" i="3" a="1"/>
  <c r="BP59" i="3" s="1"/>
  <c r="BK37" i="3" a="1"/>
  <c r="BK37" i="3" s="1"/>
  <c r="BN48" i="3" a="1"/>
  <c r="BN48" i="3" s="1"/>
  <c r="BL37" i="3" a="1"/>
  <c r="BL37" i="3" s="1"/>
  <c r="BO48" i="3" a="1"/>
  <c r="BO48" i="3" s="1"/>
  <c r="BN37" i="3" a="1"/>
  <c r="BN37" i="3" s="1"/>
  <c r="BN59" i="3" a="1"/>
  <c r="BN59" i="3" s="1"/>
  <c r="BM37" i="3" a="1"/>
  <c r="BM37" i="3" s="1"/>
  <c r="BP37" i="3" a="1"/>
  <c r="BP37" i="3" s="1"/>
  <c r="BI48" i="3" a="1"/>
  <c r="BI48" i="3" s="1"/>
  <c r="BK59" i="3" a="1"/>
  <c r="BK59" i="3" s="1"/>
  <c r="BL59" i="3" a="1"/>
  <c r="BL59" i="3" s="1"/>
  <c r="BM59" i="3" a="1"/>
  <c r="BM59" i="3" s="1"/>
  <c r="BJ48" i="3" a="1"/>
  <c r="BJ48" i="3" s="1"/>
  <c r="BK48" i="3" a="1"/>
  <c r="BK48" i="3" s="1"/>
  <c r="BI59" i="3" a="1"/>
  <c r="BI59" i="3" s="1"/>
  <c r="BO37" i="3" a="1"/>
  <c r="BO37" i="3" s="1"/>
  <c r="BJ59" i="3" a="1"/>
  <c r="BJ59" i="3" s="1"/>
  <c r="BP48" i="3" a="1"/>
  <c r="BP48" i="3" s="1"/>
  <c r="BN30" i="3" a="1"/>
  <c r="BN30" i="3" s="1"/>
  <c r="BM41" i="3" a="1"/>
  <c r="BM41" i="3" s="1"/>
  <c r="BO30" i="3" a="1"/>
  <c r="BO30" i="3" s="1"/>
  <c r="BN41" i="3" a="1"/>
  <c r="BN41" i="3" s="1"/>
  <c r="BP30" i="3" a="1"/>
  <c r="BP30" i="3" s="1"/>
  <c r="BO41" i="3" a="1"/>
  <c r="BO41" i="3" s="1"/>
  <c r="BP41" i="3" a="1"/>
  <c r="BP41" i="3" s="1"/>
  <c r="BJ41" i="3" a="1"/>
  <c r="BJ41" i="3" s="1"/>
  <c r="BN52" i="3" a="1"/>
  <c r="BN52" i="3" s="1"/>
  <c r="BK30" i="3" a="1"/>
  <c r="BK30" i="3" s="1"/>
  <c r="BL41" i="3" a="1"/>
  <c r="BL41" i="3" s="1"/>
  <c r="BI52" i="3" a="1"/>
  <c r="BI52" i="3" s="1"/>
  <c r="BM30" i="3" a="1"/>
  <c r="BM30" i="3" s="1"/>
  <c r="BK52" i="3" a="1"/>
  <c r="BK52" i="3" s="1"/>
  <c r="BL52" i="3" a="1"/>
  <c r="BL52" i="3" s="1"/>
  <c r="BO52" i="3" a="1"/>
  <c r="BO52" i="3" s="1"/>
  <c r="BL30" i="3" a="1"/>
  <c r="BL30" i="3" s="1"/>
  <c r="BM52" i="3" a="1"/>
  <c r="BM52" i="3" s="1"/>
  <c r="BK41" i="3" a="1"/>
  <c r="BK41" i="3" s="1"/>
  <c r="BJ30" i="3" a="1"/>
  <c r="BJ30" i="3" s="1"/>
  <c r="BP52" i="3" a="1"/>
  <c r="BP52" i="3" s="1"/>
  <c r="BI41" i="3" a="1"/>
  <c r="BI41" i="3" s="1"/>
  <c r="BI30" i="3" a="1"/>
  <c r="BI30" i="3" s="1"/>
  <c r="BJ52" i="3" a="1"/>
  <c r="BJ52" i="3" s="1"/>
  <c r="V3" i="3"/>
  <c r="BH32" i="3" a="1"/>
  <c r="BH32" i="3" s="1"/>
  <c r="BA32" i="3" a="1"/>
  <c r="BA32" i="3" s="1"/>
  <c r="BD43" i="3" a="1"/>
  <c r="BD43" i="3" s="1"/>
  <c r="BG54" i="3" a="1"/>
  <c r="BG54" i="3" s="1"/>
  <c r="BB32" i="3" a="1"/>
  <c r="BB32" i="3" s="1"/>
  <c r="BF43" i="3" a="1"/>
  <c r="BF43" i="3" s="1"/>
  <c r="BC32" i="3" a="1"/>
  <c r="BC32" i="3" s="1"/>
  <c r="BG43" i="3" a="1"/>
  <c r="BG43" i="3" s="1"/>
  <c r="BE32" i="3" a="1"/>
  <c r="BE32" i="3" s="1"/>
  <c r="BD32" i="3" a="1"/>
  <c r="BD32" i="3" s="1"/>
  <c r="BA43" i="3" a="1"/>
  <c r="BA43" i="3" s="1"/>
  <c r="BG32" i="3" a="1"/>
  <c r="BG32" i="3" s="1"/>
  <c r="BC43" i="3" a="1"/>
  <c r="BC43" i="3" s="1"/>
  <c r="BB54" i="3" a="1"/>
  <c r="BB54" i="3" s="1"/>
  <c r="BE54" i="3" a="1"/>
  <c r="BE54" i="3" s="1"/>
  <c r="BB43" i="3" a="1"/>
  <c r="BB43" i="3" s="1"/>
  <c r="BF54" i="3" a="1"/>
  <c r="BF54" i="3" s="1"/>
  <c r="BE43" i="3" a="1"/>
  <c r="BE43" i="3" s="1"/>
  <c r="BH54" i="3" a="1"/>
  <c r="BH54" i="3" s="1"/>
  <c r="BA54" i="3" a="1"/>
  <c r="BA54" i="3" s="1"/>
  <c r="BH43" i="3" a="1"/>
  <c r="BH43" i="3" s="1"/>
  <c r="BC54" i="3" a="1"/>
  <c r="BC54" i="3" s="1"/>
  <c r="BD54" i="3" a="1"/>
  <c r="BD54" i="3" s="1"/>
  <c r="BF32" i="3" a="1"/>
  <c r="BF32" i="3" s="1"/>
  <c r="J44" i="17" a="1"/>
  <c r="J44" i="17" s="1"/>
  <c r="G33" i="17" a="1"/>
  <c r="G33" i="17" s="1"/>
  <c r="E44" i="17" a="1"/>
  <c r="E44" i="17" s="1"/>
  <c r="I33" i="17" a="1"/>
  <c r="I33" i="17" s="1"/>
  <c r="E55" i="17" a="1"/>
  <c r="E55" i="17" s="1"/>
  <c r="K33" i="17" a="1"/>
  <c r="K33" i="17" s="1"/>
  <c r="F44" i="17" a="1"/>
  <c r="F44" i="17" s="1"/>
  <c r="F55" i="17" a="1"/>
  <c r="F55" i="17" s="1"/>
  <c r="E33" i="17" a="1"/>
  <c r="E33" i="17" s="1"/>
  <c r="G44" i="17" a="1"/>
  <c r="G44" i="17" s="1"/>
  <c r="F33" i="17" a="1"/>
  <c r="F33" i="17" s="1"/>
  <c r="H44" i="17" a="1"/>
  <c r="H44" i="17" s="1"/>
  <c r="I44" i="17" a="1"/>
  <c r="I44" i="17" s="1"/>
  <c r="J33" i="17" a="1"/>
  <c r="J33" i="17" s="1"/>
  <c r="L33" i="17" a="1"/>
  <c r="L33" i="17" s="1"/>
  <c r="G55" i="17" a="1"/>
  <c r="G55" i="17" s="1"/>
  <c r="H55" i="17" a="1"/>
  <c r="H55" i="17" s="1"/>
  <c r="K55" i="17" a="1"/>
  <c r="K55" i="17" s="1"/>
  <c r="K44" i="17" a="1"/>
  <c r="K44" i="17" s="1"/>
  <c r="L44" i="17" a="1"/>
  <c r="L44" i="17" s="1"/>
  <c r="I55" i="17" a="1"/>
  <c r="I55" i="17" s="1"/>
  <c r="J55" i="17" a="1"/>
  <c r="J55" i="17" s="1"/>
  <c r="L55" i="17" a="1"/>
  <c r="L55" i="17" s="1"/>
  <c r="H33" i="17" a="1"/>
  <c r="H33" i="17" s="1"/>
  <c r="W33" i="3" a="1"/>
  <c r="W33" i="3" s="1"/>
  <c r="AB33" i="3" a="1"/>
  <c r="AB33" i="3" s="1"/>
  <c r="W44" i="3" a="1"/>
  <c r="W44" i="3" s="1"/>
  <c r="Z55" i="3" a="1"/>
  <c r="Z55" i="3" s="1"/>
  <c r="U33" i="3" a="1"/>
  <c r="U33" i="3" s="1"/>
  <c r="Y44" i="3" a="1"/>
  <c r="Y44" i="3" s="1"/>
  <c r="AB55" i="3" a="1"/>
  <c r="AB55" i="3" s="1"/>
  <c r="V33" i="3" a="1"/>
  <c r="V33" i="3" s="1"/>
  <c r="Z44" i="3" a="1"/>
  <c r="Z44" i="3" s="1"/>
  <c r="Y33" i="3" a="1"/>
  <c r="Y33" i="3" s="1"/>
  <c r="AB44" i="3" a="1"/>
  <c r="AB44" i="3" s="1"/>
  <c r="X33" i="3" a="1"/>
  <c r="X33" i="3" s="1"/>
  <c r="AA44" i="3" a="1"/>
  <c r="AA44" i="3" s="1"/>
  <c r="Y55" i="3" a="1"/>
  <c r="Y55" i="3" s="1"/>
  <c r="Z33" i="3" a="1"/>
  <c r="Z33" i="3" s="1"/>
  <c r="V44" i="3" a="1"/>
  <c r="V44" i="3" s="1"/>
  <c r="V55" i="3" a="1"/>
  <c r="V55" i="3" s="1"/>
  <c r="AA55" i="3" a="1"/>
  <c r="AA55" i="3" s="1"/>
  <c r="X44" i="3" a="1"/>
  <c r="X44" i="3" s="1"/>
  <c r="U55" i="3" a="1"/>
  <c r="U55" i="3" s="1"/>
  <c r="W55" i="3" a="1"/>
  <c r="W55" i="3" s="1"/>
  <c r="AA33" i="3" a="1"/>
  <c r="AA33" i="3" s="1"/>
  <c r="X55" i="3" a="1"/>
  <c r="X55" i="3" s="1"/>
  <c r="U44" i="3" a="1"/>
  <c r="U44" i="3" s="1"/>
  <c r="AC34" i="17" a="1"/>
  <c r="AC34" i="17" s="1"/>
  <c r="AE56" i="17" a="1"/>
  <c r="AE56" i="17" s="1"/>
  <c r="AG34" i="17" a="1"/>
  <c r="AG34" i="17" s="1"/>
  <c r="AG45" i="17" a="1"/>
  <c r="AG45" i="17" s="1"/>
  <c r="AJ56" i="17" a="1"/>
  <c r="AJ56" i="17" s="1"/>
  <c r="AJ34" i="17" a="1"/>
  <c r="AJ34" i="17" s="1"/>
  <c r="AC45" i="17" a="1"/>
  <c r="AC45" i="17" s="1"/>
  <c r="AC56" i="17" a="1"/>
  <c r="AC56" i="17" s="1"/>
  <c r="AI34" i="17" a="1"/>
  <c r="AI34" i="17" s="1"/>
  <c r="AD45" i="17" a="1"/>
  <c r="AD45" i="17" s="1"/>
  <c r="AE45" i="17" a="1"/>
  <c r="AE45" i="17" s="1"/>
  <c r="AF45" i="17" a="1"/>
  <c r="AF45" i="17" s="1"/>
  <c r="AD56" i="17" a="1"/>
  <c r="AD56" i="17" s="1"/>
  <c r="AH45" i="17" a="1"/>
  <c r="AH45" i="17" s="1"/>
  <c r="AF56" i="17" a="1"/>
  <c r="AF56" i="17" s="1"/>
  <c r="AF34" i="17" a="1"/>
  <c r="AF34" i="17" s="1"/>
  <c r="AI56" i="17" a="1"/>
  <c r="AI56" i="17" s="1"/>
  <c r="AD34" i="17" a="1"/>
  <c r="AD34" i="17" s="1"/>
  <c r="AI45" i="17" a="1"/>
  <c r="AI45" i="17" s="1"/>
  <c r="AE34" i="17" a="1"/>
  <c r="AE34" i="17" s="1"/>
  <c r="AJ45" i="17" a="1"/>
  <c r="AJ45" i="17" s="1"/>
  <c r="AG56" i="17" a="1"/>
  <c r="AG56" i="17" s="1"/>
  <c r="AH56" i="17" a="1"/>
  <c r="AH56" i="17" s="1"/>
  <c r="AH34" i="17" a="1"/>
  <c r="AH34" i="17" s="1"/>
  <c r="BE30" i="17" a="1"/>
  <c r="BE30" i="17" s="1"/>
  <c r="BG41" i="17" a="1"/>
  <c r="BG41" i="17" s="1"/>
  <c r="BF30" i="17" a="1"/>
  <c r="BF30" i="17" s="1"/>
  <c r="BH41" i="17" a="1"/>
  <c r="BH41" i="17" s="1"/>
  <c r="BG30" i="17" a="1"/>
  <c r="BG30" i="17" s="1"/>
  <c r="BA30" i="17" a="1"/>
  <c r="BA30" i="17" s="1"/>
  <c r="BG52" i="17" a="1"/>
  <c r="BG52" i="17" s="1"/>
  <c r="BE41" i="17" a="1"/>
  <c r="BE41" i="17" s="1"/>
  <c r="BD41" i="17" a="1"/>
  <c r="BD41" i="17" s="1"/>
  <c r="BD52" i="17" a="1"/>
  <c r="BD52" i="17" s="1"/>
  <c r="BC30" i="17" a="1"/>
  <c r="BC30" i="17" s="1"/>
  <c r="BH30" i="17" a="1"/>
  <c r="BH30" i="17" s="1"/>
  <c r="BH52" i="17" a="1"/>
  <c r="BH52" i="17" s="1"/>
  <c r="BB30" i="17" a="1"/>
  <c r="BB30" i="17" s="1"/>
  <c r="BD30" i="17" a="1"/>
  <c r="BD30" i="17" s="1"/>
  <c r="BA41" i="17" a="1"/>
  <c r="BA41" i="17" s="1"/>
  <c r="BA52" i="17" a="1"/>
  <c r="BA52" i="17" s="1"/>
  <c r="BF41" i="17" a="1"/>
  <c r="BF41" i="17" s="1"/>
  <c r="BE52" i="17" a="1"/>
  <c r="BE52" i="17" s="1"/>
  <c r="BB41" i="17" a="1"/>
  <c r="BB41" i="17" s="1"/>
  <c r="BB52" i="17" a="1"/>
  <c r="BB52" i="17" s="1"/>
  <c r="BC41" i="17" a="1"/>
  <c r="BC41" i="17" s="1"/>
  <c r="BC52" i="17" a="1"/>
  <c r="BC52" i="17" s="1"/>
  <c r="BF52" i="17" a="1"/>
  <c r="BF52" i="17" s="1"/>
  <c r="U3" i="17"/>
  <c r="AQ38" i="17" a="1"/>
  <c r="AQ38" i="17" s="1"/>
  <c r="AK60" i="17" a="1"/>
  <c r="AK60" i="17" s="1"/>
  <c r="AR38" i="17" a="1"/>
  <c r="AR38" i="17" s="1"/>
  <c r="AL60" i="17" a="1"/>
  <c r="AL60" i="17" s="1"/>
  <c r="AM60" i="17" a="1"/>
  <c r="AM60" i="17" s="1"/>
  <c r="AK49" i="17" a="1"/>
  <c r="AK49" i="17" s="1"/>
  <c r="AN60" i="17" a="1"/>
  <c r="AN60" i="17" s="1"/>
  <c r="AM49" i="17" a="1"/>
  <c r="AM49" i="17" s="1"/>
  <c r="AP60" i="17" a="1"/>
  <c r="AP60" i="17" s="1"/>
  <c r="AR49" i="17" a="1"/>
  <c r="AR49" i="17" s="1"/>
  <c r="AO60" i="17" a="1"/>
  <c r="AO60" i="17" s="1"/>
  <c r="AQ60" i="17" a="1"/>
  <c r="AQ60" i="17" s="1"/>
  <c r="AR60" i="17" a="1"/>
  <c r="AR60" i="17" s="1"/>
  <c r="AK38" i="17" a="1"/>
  <c r="AK38" i="17" s="1"/>
  <c r="AM38" i="17" a="1"/>
  <c r="AM38" i="17" s="1"/>
  <c r="AO38" i="17" a="1"/>
  <c r="AO38" i="17" s="1"/>
  <c r="AP38" i="17" a="1"/>
  <c r="AP38" i="17" s="1"/>
  <c r="AL49" i="17" a="1"/>
  <c r="AL49" i="17" s="1"/>
  <c r="AN49" i="17" a="1"/>
  <c r="AN49" i="17" s="1"/>
  <c r="AO49" i="17" a="1"/>
  <c r="AO49" i="17" s="1"/>
  <c r="AP49" i="17" a="1"/>
  <c r="AP49" i="17" s="1"/>
  <c r="AL38" i="17" a="1"/>
  <c r="AL38" i="17" s="1"/>
  <c r="AQ49" i="17" a="1"/>
  <c r="AQ49" i="17" s="1"/>
  <c r="AN38" i="17" a="1"/>
  <c r="AN38" i="17" s="1"/>
  <c r="BN35" i="17" a="1"/>
  <c r="BN35" i="17" s="1"/>
  <c r="BM46" i="17" a="1"/>
  <c r="BM46" i="17" s="1"/>
  <c r="BP57" i="17" a="1"/>
  <c r="BP57" i="17" s="1"/>
  <c r="BI57" i="17" a="1"/>
  <c r="BI57" i="17" s="1"/>
  <c r="BO35" i="17" a="1"/>
  <c r="BO35" i="17" s="1"/>
  <c r="BK46" i="17" a="1"/>
  <c r="BK46" i="17" s="1"/>
  <c r="BL57" i="17" a="1"/>
  <c r="BL57" i="17" s="1"/>
  <c r="BN46" i="17" a="1"/>
  <c r="BN46" i="17" s="1"/>
  <c r="BN57" i="17" a="1"/>
  <c r="BN57" i="17" s="1"/>
  <c r="BL46" i="17" a="1"/>
  <c r="BL46" i="17" s="1"/>
  <c r="BI35" i="17" a="1"/>
  <c r="BI35" i="17" s="1"/>
  <c r="BJ35" i="17" a="1"/>
  <c r="BJ35" i="17" s="1"/>
  <c r="BP46" i="17" a="1"/>
  <c r="BP46" i="17" s="1"/>
  <c r="BK35" i="17" a="1"/>
  <c r="BK35" i="17" s="1"/>
  <c r="BI46" i="17" a="1"/>
  <c r="BI46" i="17" s="1"/>
  <c r="BM35" i="17" a="1"/>
  <c r="BM35" i="17" s="1"/>
  <c r="BP35" i="17" a="1"/>
  <c r="BP35" i="17" s="1"/>
  <c r="BJ46" i="17" a="1"/>
  <c r="BJ46" i="17" s="1"/>
  <c r="BO46" i="17" a="1"/>
  <c r="BO46" i="17" s="1"/>
  <c r="BL35" i="17" a="1"/>
  <c r="BL35" i="17" s="1"/>
  <c r="BJ57" i="17" a="1"/>
  <c r="BJ57" i="17" s="1"/>
  <c r="BM57" i="17" a="1"/>
  <c r="BM57" i="17" s="1"/>
  <c r="BO57" i="17" a="1"/>
  <c r="BO57" i="17" s="1"/>
  <c r="BK57" i="17" a="1"/>
  <c r="BK57" i="17" s="1"/>
  <c r="AW32" i="3" a="1"/>
  <c r="AW32" i="3" s="1"/>
  <c r="AZ32" i="3" a="1"/>
  <c r="AZ32" i="3" s="1"/>
  <c r="AU54" i="3" a="1"/>
  <c r="AU54" i="3" s="1"/>
  <c r="AT43" i="3" a="1"/>
  <c r="AT43" i="3" s="1"/>
  <c r="AW54" i="3" a="1"/>
  <c r="AW54" i="3" s="1"/>
  <c r="AU43" i="3" a="1"/>
  <c r="AU43" i="3" s="1"/>
  <c r="AX54" i="3" a="1"/>
  <c r="AX54" i="3" s="1"/>
  <c r="AW43" i="3" a="1"/>
  <c r="AW43" i="3" s="1"/>
  <c r="AZ54" i="3" a="1"/>
  <c r="AZ54" i="3" s="1"/>
  <c r="AX32" i="3" a="1"/>
  <c r="AX32" i="3" s="1"/>
  <c r="AX43" i="3" a="1"/>
  <c r="AX43" i="3" s="1"/>
  <c r="AS54" i="3" a="1"/>
  <c r="AS54" i="3" s="1"/>
  <c r="AZ43" i="3" a="1"/>
  <c r="AZ43" i="3" s="1"/>
  <c r="AV54" i="3" a="1"/>
  <c r="AV54" i="3" s="1"/>
  <c r="AY54" i="3" a="1"/>
  <c r="AY54" i="3" s="1"/>
  <c r="AS32" i="3" a="1"/>
  <c r="AS32" i="3" s="1"/>
  <c r="AY43" i="3" a="1"/>
  <c r="AY43" i="3" s="1"/>
  <c r="AT32" i="3" a="1"/>
  <c r="AT32" i="3" s="1"/>
  <c r="AU32" i="3" a="1"/>
  <c r="AU32" i="3" s="1"/>
  <c r="AV43" i="3" a="1"/>
  <c r="AV43" i="3" s="1"/>
  <c r="AV32" i="3" a="1"/>
  <c r="AV32" i="3" s="1"/>
  <c r="AS43" i="3" a="1"/>
  <c r="AS43" i="3" s="1"/>
  <c r="AT54" i="3" a="1"/>
  <c r="AT54" i="3" s="1"/>
  <c r="AY32" i="3" a="1"/>
  <c r="AY32" i="3" s="1"/>
  <c r="M48" i="17" a="1"/>
  <c r="M48" i="17" s="1"/>
  <c r="P59" i="17" a="1"/>
  <c r="P59" i="17" s="1"/>
  <c r="N48" i="17" a="1"/>
  <c r="N48" i="17" s="1"/>
  <c r="Q59" i="17" a="1"/>
  <c r="Q59" i="17" s="1"/>
  <c r="O48" i="17" a="1"/>
  <c r="O48" i="17" s="1"/>
  <c r="R59" i="17" a="1"/>
  <c r="R59" i="17" s="1"/>
  <c r="M37" i="17" a="1"/>
  <c r="M37" i="17" s="1"/>
  <c r="P48" i="17" a="1"/>
  <c r="P48" i="17" s="1"/>
  <c r="S59" i="17" a="1"/>
  <c r="S59" i="17" s="1"/>
  <c r="O37" i="17" a="1"/>
  <c r="O37" i="17" s="1"/>
  <c r="R48" i="17" a="1"/>
  <c r="R48" i="17" s="1"/>
  <c r="N59" i="17" a="1"/>
  <c r="N59" i="17" s="1"/>
  <c r="O59" i="17" a="1"/>
  <c r="O59" i="17" s="1"/>
  <c r="T59" i="17" a="1"/>
  <c r="T59" i="17" s="1"/>
  <c r="P37" i="17" a="1"/>
  <c r="P37" i="17" s="1"/>
  <c r="Q48" i="17" a="1"/>
  <c r="Q48" i="17" s="1"/>
  <c r="M59" i="17" a="1"/>
  <c r="M59" i="17" s="1"/>
  <c r="N37" i="17" a="1"/>
  <c r="N37" i="17" s="1"/>
  <c r="Q37" i="17" a="1"/>
  <c r="Q37" i="17" s="1"/>
  <c r="R37" i="17" a="1"/>
  <c r="R37" i="17" s="1"/>
  <c r="S37" i="17" a="1"/>
  <c r="S37" i="17" s="1"/>
  <c r="T37" i="17" a="1"/>
  <c r="T37" i="17" s="1"/>
  <c r="S48" i="17" a="1"/>
  <c r="S48" i="17" s="1"/>
  <c r="T48" i="17" a="1"/>
  <c r="T48" i="17" s="1"/>
  <c r="AW37" i="3" a="1"/>
  <c r="AW37" i="3" s="1"/>
  <c r="AZ48" i="3" a="1"/>
  <c r="AZ48" i="3" s="1"/>
  <c r="AX37" i="3" a="1"/>
  <c r="AX37" i="3" s="1"/>
  <c r="AY37" i="3" a="1"/>
  <c r="AY37" i="3" s="1"/>
  <c r="AS59" i="3" a="1"/>
  <c r="AS59" i="3" s="1"/>
  <c r="AZ37" i="3" a="1"/>
  <c r="AZ37" i="3" s="1"/>
  <c r="AT59" i="3" a="1"/>
  <c r="AT59" i="3" s="1"/>
  <c r="AS48" i="3" a="1"/>
  <c r="AS48" i="3" s="1"/>
  <c r="AV59" i="3" a="1"/>
  <c r="AV59" i="3" s="1"/>
  <c r="AY48" i="3" a="1"/>
  <c r="AY48" i="3" s="1"/>
  <c r="AW59" i="3" a="1"/>
  <c r="AW59" i="3" s="1"/>
  <c r="AX59" i="3" a="1"/>
  <c r="AX59" i="3" s="1"/>
  <c r="AY59" i="3" a="1"/>
  <c r="AY59" i="3" s="1"/>
  <c r="AZ59" i="3" a="1"/>
  <c r="AZ59" i="3" s="1"/>
  <c r="AT37" i="3" a="1"/>
  <c r="AT37" i="3" s="1"/>
  <c r="AW48" i="3" a="1"/>
  <c r="AW48" i="3" s="1"/>
  <c r="AS37" i="3" a="1"/>
  <c r="AS37" i="3" s="1"/>
  <c r="AX48" i="3" a="1"/>
  <c r="AX48" i="3" s="1"/>
  <c r="AU37" i="3" a="1"/>
  <c r="AU37" i="3" s="1"/>
  <c r="AV37" i="3" a="1"/>
  <c r="AV37" i="3" s="1"/>
  <c r="AT48" i="3" a="1"/>
  <c r="AT48" i="3" s="1"/>
  <c r="AU48" i="3" a="1"/>
  <c r="AU48" i="3" s="1"/>
  <c r="AV48" i="3" a="1"/>
  <c r="AV48" i="3" s="1"/>
  <c r="AU59" i="3" a="1"/>
  <c r="AU59" i="3" s="1"/>
  <c r="Y32" i="17" a="1"/>
  <c r="Y32" i="17" s="1"/>
  <c r="U32" i="17" a="1"/>
  <c r="U32" i="17" s="1"/>
  <c r="Y43" i="17" a="1"/>
  <c r="Y43" i="17" s="1"/>
  <c r="AB54" i="17" a="1"/>
  <c r="AB54" i="17" s="1"/>
  <c r="AA32" i="17" a="1"/>
  <c r="AA32" i="17" s="1"/>
  <c r="U54" i="17" a="1"/>
  <c r="U54" i="17" s="1"/>
  <c r="AA43" i="17" a="1"/>
  <c r="AA43" i="17" s="1"/>
  <c r="AA54" i="17" a="1"/>
  <c r="AA54" i="17" s="1"/>
  <c r="X32" i="17" a="1"/>
  <c r="X32" i="17" s="1"/>
  <c r="W43" i="17" a="1"/>
  <c r="W43" i="17" s="1"/>
  <c r="Z32" i="17" a="1"/>
  <c r="Z32" i="17" s="1"/>
  <c r="X43" i="17" a="1"/>
  <c r="X43" i="17" s="1"/>
  <c r="AB32" i="17" a="1"/>
  <c r="AB32" i="17" s="1"/>
  <c r="Z43" i="17" a="1"/>
  <c r="Z43" i="17" s="1"/>
  <c r="AB43" i="17" a="1"/>
  <c r="AB43" i="17" s="1"/>
  <c r="V32" i="17" a="1"/>
  <c r="V32" i="17" s="1"/>
  <c r="U43" i="17" a="1"/>
  <c r="U43" i="17" s="1"/>
  <c r="X54" i="17" a="1"/>
  <c r="X54" i="17" s="1"/>
  <c r="V43" i="17" a="1"/>
  <c r="V43" i="17" s="1"/>
  <c r="W32" i="17" a="1"/>
  <c r="W32" i="17" s="1"/>
  <c r="V54" i="17" a="1"/>
  <c r="V54" i="17" s="1"/>
  <c r="W54" i="17" a="1"/>
  <c r="W54" i="17" s="1"/>
  <c r="Y54" i="17" a="1"/>
  <c r="Y54" i="17" s="1"/>
  <c r="Z54" i="17" a="1"/>
  <c r="Z54" i="17" s="1"/>
  <c r="AZ36" i="3" a="1"/>
  <c r="AZ36" i="3" s="1"/>
  <c r="AT58" i="3" a="1"/>
  <c r="AT58" i="3" s="1"/>
  <c r="AU58" i="3" a="1"/>
  <c r="AU58" i="3" s="1"/>
  <c r="AS47" i="3" a="1"/>
  <c r="AS47" i="3" s="1"/>
  <c r="AV58" i="3" a="1"/>
  <c r="AV58" i="3" s="1"/>
  <c r="AT47" i="3" a="1"/>
  <c r="AT47" i="3" s="1"/>
  <c r="AW58" i="3" a="1"/>
  <c r="AW58" i="3" s="1"/>
  <c r="AS36" i="3" a="1"/>
  <c r="AS36" i="3" s="1"/>
  <c r="AV47" i="3" a="1"/>
  <c r="AV47" i="3" s="1"/>
  <c r="AY58" i="3" a="1"/>
  <c r="AY58" i="3" s="1"/>
  <c r="AX47" i="3" a="1"/>
  <c r="AX47" i="3" s="1"/>
  <c r="AY47" i="3" a="1"/>
  <c r="AY47" i="3" s="1"/>
  <c r="AZ47" i="3" a="1"/>
  <c r="AZ47" i="3" s="1"/>
  <c r="AS58" i="3" a="1"/>
  <c r="AS58" i="3" s="1"/>
  <c r="AX58" i="3" a="1"/>
  <c r="AX58" i="3" s="1"/>
  <c r="AW47" i="3" a="1"/>
  <c r="AW47" i="3" s="1"/>
  <c r="AT36" i="3" a="1"/>
  <c r="AT36" i="3" s="1"/>
  <c r="AU36" i="3" a="1"/>
  <c r="AU36" i="3" s="1"/>
  <c r="AV36" i="3" a="1"/>
  <c r="AV36" i="3" s="1"/>
  <c r="AW36" i="3" a="1"/>
  <c r="AW36" i="3" s="1"/>
  <c r="AZ58" i="3" a="1"/>
  <c r="AZ58" i="3" s="1"/>
  <c r="AX36" i="3" a="1"/>
  <c r="AX36" i="3" s="1"/>
  <c r="AY36" i="3" a="1"/>
  <c r="AY36" i="3" s="1"/>
  <c r="AU47" i="3" a="1"/>
  <c r="AU47" i="3" s="1"/>
  <c r="AR34" i="17" a="1"/>
  <c r="AR34" i="17" s="1"/>
  <c r="AN45" i="17" a="1"/>
  <c r="AN45" i="17" s="1"/>
  <c r="AQ56" i="17" a="1"/>
  <c r="AQ56" i="17" s="1"/>
  <c r="AO45" i="17" a="1"/>
  <c r="AO45" i="17" s="1"/>
  <c r="AO56" i="17" a="1"/>
  <c r="AO56" i="17" s="1"/>
  <c r="AL34" i="17" a="1"/>
  <c r="AL34" i="17" s="1"/>
  <c r="AQ45" i="17" a="1"/>
  <c r="AQ45" i="17" s="1"/>
  <c r="AR56" i="17" a="1"/>
  <c r="AR56" i="17" s="1"/>
  <c r="AK56" i="17" a="1"/>
  <c r="AK56" i="17" s="1"/>
  <c r="AL56" i="17" a="1"/>
  <c r="AL56" i="17" s="1"/>
  <c r="AM56" i="17" a="1"/>
  <c r="AM56" i="17" s="1"/>
  <c r="AK34" i="17" a="1"/>
  <c r="AK34" i="17" s="1"/>
  <c r="AN56" i="17" a="1"/>
  <c r="AN56" i="17" s="1"/>
  <c r="AP34" i="17" a="1"/>
  <c r="AP34" i="17" s="1"/>
  <c r="AK45" i="17" a="1"/>
  <c r="AK45" i="17" s="1"/>
  <c r="AO34" i="17" a="1"/>
  <c r="AO34" i="17" s="1"/>
  <c r="AM45" i="17" a="1"/>
  <c r="AM45" i="17" s="1"/>
  <c r="AQ34" i="17" a="1"/>
  <c r="AQ34" i="17" s="1"/>
  <c r="AP45" i="17" a="1"/>
  <c r="AP45" i="17" s="1"/>
  <c r="AR45" i="17" a="1"/>
  <c r="AR45" i="17" s="1"/>
  <c r="AP56" i="17" a="1"/>
  <c r="AP56" i="17" s="1"/>
  <c r="AM34" i="17" a="1"/>
  <c r="AM34" i="17" s="1"/>
  <c r="AN34" i="17" a="1"/>
  <c r="AN34" i="17" s="1"/>
  <c r="AL45" i="17" a="1"/>
  <c r="AL45" i="17" s="1"/>
  <c r="BK35" i="3" a="1"/>
  <c r="BK35" i="3" s="1"/>
  <c r="BL46" i="3" a="1"/>
  <c r="BL46" i="3" s="1"/>
  <c r="BO57" i="3" a="1"/>
  <c r="BO57" i="3" s="1"/>
  <c r="BM35" i="3" a="1"/>
  <c r="BM35" i="3" s="1"/>
  <c r="BN46" i="3" a="1"/>
  <c r="BN46" i="3" s="1"/>
  <c r="BN35" i="3" a="1"/>
  <c r="BN35" i="3" s="1"/>
  <c r="BO46" i="3" a="1"/>
  <c r="BO46" i="3" s="1"/>
  <c r="BP35" i="3" a="1"/>
  <c r="BP35" i="3" s="1"/>
  <c r="BM57" i="3" a="1"/>
  <c r="BM57" i="3" s="1"/>
  <c r="BN57" i="3" a="1"/>
  <c r="BN57" i="3" s="1"/>
  <c r="BP57" i="3" a="1"/>
  <c r="BP57" i="3" s="1"/>
  <c r="BJ35" i="3" a="1"/>
  <c r="BJ35" i="3" s="1"/>
  <c r="BL57" i="3" a="1"/>
  <c r="BL57" i="3" s="1"/>
  <c r="BI46" i="3" a="1"/>
  <c r="BI46" i="3" s="1"/>
  <c r="BK46" i="3" a="1"/>
  <c r="BK46" i="3" s="1"/>
  <c r="BL35" i="3" a="1"/>
  <c r="BL35" i="3" s="1"/>
  <c r="BP46" i="3" a="1"/>
  <c r="BP46" i="3" s="1"/>
  <c r="BO35" i="3" a="1"/>
  <c r="BO35" i="3" s="1"/>
  <c r="BK57" i="3" a="1"/>
  <c r="BK57" i="3" s="1"/>
  <c r="BI35" i="3" a="1"/>
  <c r="BI35" i="3" s="1"/>
  <c r="BJ46" i="3" a="1"/>
  <c r="BJ46" i="3" s="1"/>
  <c r="BM46" i="3" a="1"/>
  <c r="BM46" i="3" s="1"/>
  <c r="BI57" i="3" a="1"/>
  <c r="BI57" i="3" s="1"/>
  <c r="BJ57" i="3" a="1"/>
  <c r="BJ57" i="3" s="1"/>
  <c r="M36" i="17" a="1"/>
  <c r="M36" i="17" s="1"/>
  <c r="P47" i="17" a="1"/>
  <c r="P47" i="17" s="1"/>
  <c r="S58" i="17" a="1"/>
  <c r="S58" i="17" s="1"/>
  <c r="N36" i="17" a="1"/>
  <c r="N36" i="17" s="1"/>
  <c r="Q47" i="17" a="1"/>
  <c r="Q47" i="17" s="1"/>
  <c r="T58" i="17" a="1"/>
  <c r="T58" i="17" s="1"/>
  <c r="O36" i="17" a="1"/>
  <c r="O36" i="17" s="1"/>
  <c r="R47" i="17" a="1"/>
  <c r="R47" i="17" s="1"/>
  <c r="P36" i="17" a="1"/>
  <c r="P36" i="17" s="1"/>
  <c r="S47" i="17" a="1"/>
  <c r="S47" i="17" s="1"/>
  <c r="R36" i="17" a="1"/>
  <c r="R36" i="17" s="1"/>
  <c r="O47" i="17" a="1"/>
  <c r="O47" i="17" s="1"/>
  <c r="M58" i="17" a="1"/>
  <c r="M58" i="17" s="1"/>
  <c r="T47" i="17" a="1"/>
  <c r="T47" i="17" s="1"/>
  <c r="N58" i="17" a="1"/>
  <c r="N58" i="17" s="1"/>
  <c r="O58" i="17" a="1"/>
  <c r="O58" i="17" s="1"/>
  <c r="P58" i="17" a="1"/>
  <c r="P58" i="17" s="1"/>
  <c r="R58" i="17" a="1"/>
  <c r="R58" i="17" s="1"/>
  <c r="M47" i="17" a="1"/>
  <c r="M47" i="17" s="1"/>
  <c r="Q36" i="17" a="1"/>
  <c r="Q36" i="17" s="1"/>
  <c r="Q58" i="17" a="1"/>
  <c r="Q58" i="17" s="1"/>
  <c r="N47" i="17" a="1"/>
  <c r="N47" i="17" s="1"/>
  <c r="S36" i="17" a="1"/>
  <c r="S36" i="17" s="1"/>
  <c r="T36" i="17" a="1"/>
  <c r="T36" i="17" s="1"/>
  <c r="I41" i="3" a="1"/>
  <c r="I41" i="3" s="1"/>
  <c r="H52" i="3" a="1"/>
  <c r="H52" i="3" s="1"/>
  <c r="J41" i="3" a="1"/>
  <c r="J41" i="3" s="1"/>
  <c r="E30" i="3" a="1"/>
  <c r="E30" i="3" s="1"/>
  <c r="K41" i="3" a="1"/>
  <c r="K41" i="3" s="1"/>
  <c r="L41" i="3" a="1"/>
  <c r="L41" i="3" s="1"/>
  <c r="K30" i="3" a="1"/>
  <c r="K30" i="3" s="1"/>
  <c r="E41" i="3" a="1"/>
  <c r="E41" i="3" s="1"/>
  <c r="K52" i="3" a="1"/>
  <c r="K52" i="3" s="1"/>
  <c r="F52" i="3" a="1"/>
  <c r="F52" i="3" s="1"/>
  <c r="G30" i="3" a="1"/>
  <c r="G30" i="3" s="1"/>
  <c r="I30" i="3" a="1"/>
  <c r="I30" i="3" s="1"/>
  <c r="J30" i="3" a="1"/>
  <c r="J30" i="3" s="1"/>
  <c r="F41" i="3" a="1"/>
  <c r="F41" i="3" s="1"/>
  <c r="G41" i="3" a="1"/>
  <c r="G41" i="3" s="1"/>
  <c r="I52" i="3" a="1"/>
  <c r="I52" i="3" s="1"/>
  <c r="H41" i="3" a="1"/>
  <c r="H41" i="3" s="1"/>
  <c r="F30" i="3" a="1"/>
  <c r="F30" i="3" s="1"/>
  <c r="J52" i="3" a="1"/>
  <c r="J52" i="3" s="1"/>
  <c r="L52" i="3" a="1"/>
  <c r="L52" i="3" s="1"/>
  <c r="H30" i="3" a="1"/>
  <c r="H30" i="3" s="1"/>
  <c r="L30" i="3" a="1"/>
  <c r="L30" i="3" s="1"/>
  <c r="G52" i="3" a="1"/>
  <c r="G52" i="3" s="1"/>
  <c r="E52" i="3" a="1"/>
  <c r="E52" i="3" s="1"/>
  <c r="O3" i="3"/>
  <c r="F8" i="25"/>
  <c r="E3" i="25" s="1"/>
  <c r="R24" i="22" s="1" a="1"/>
  <c r="R24" i="22" s="1"/>
  <c r="Q26" i="22" s="1"/>
  <c r="BC38" i="17" a="1"/>
  <c r="BC38" i="17" s="1"/>
  <c r="BF49" i="17" a="1"/>
  <c r="BF49" i="17" s="1"/>
  <c r="BD38" i="17" a="1"/>
  <c r="BD38" i="17" s="1"/>
  <c r="BG49" i="17" a="1"/>
  <c r="BG49" i="17" s="1"/>
  <c r="BE38" i="17" a="1"/>
  <c r="BE38" i="17" s="1"/>
  <c r="BH49" i="17" a="1"/>
  <c r="BH49" i="17" s="1"/>
  <c r="BF38" i="17" a="1"/>
  <c r="BF38" i="17" s="1"/>
  <c r="BH38" i="17" a="1"/>
  <c r="BH38" i="17" s="1"/>
  <c r="BB60" i="17" a="1"/>
  <c r="BB60" i="17" s="1"/>
  <c r="BG60" i="17" a="1"/>
  <c r="BG60" i="17" s="1"/>
  <c r="BH60" i="17" a="1"/>
  <c r="BH60" i="17" s="1"/>
  <c r="BA38" i="17" a="1"/>
  <c r="BA38" i="17" s="1"/>
  <c r="BB38" i="17" a="1"/>
  <c r="BB38" i="17" s="1"/>
  <c r="BB49" i="17" a="1"/>
  <c r="BB49" i="17" s="1"/>
  <c r="BC49" i="17" a="1"/>
  <c r="BC49" i="17" s="1"/>
  <c r="BC60" i="17" a="1"/>
  <c r="BC60" i="17" s="1"/>
  <c r="BD60" i="17" a="1"/>
  <c r="BD60" i="17" s="1"/>
  <c r="BE60" i="17" a="1"/>
  <c r="BE60" i="17" s="1"/>
  <c r="BF60" i="17" a="1"/>
  <c r="BF60" i="17" s="1"/>
  <c r="BG38" i="17" a="1"/>
  <c r="BG38" i="17" s="1"/>
  <c r="BE49" i="17" a="1"/>
  <c r="BE49" i="17" s="1"/>
  <c r="BA49" i="17" a="1"/>
  <c r="BA49" i="17" s="1"/>
  <c r="BA60" i="17" a="1"/>
  <c r="BA60" i="17" s="1"/>
  <c r="BD49" i="17" a="1"/>
  <c r="BD49" i="17" s="1"/>
  <c r="AL32" i="3" a="1"/>
  <c r="AL32" i="3" s="1"/>
  <c r="AQ32" i="3" a="1"/>
  <c r="AQ32" i="3" s="1"/>
  <c r="AM32" i="3" a="1"/>
  <c r="AM32" i="3" s="1"/>
  <c r="AR43" i="3" a="1"/>
  <c r="AR43" i="3" s="1"/>
  <c r="AO32" i="3" a="1"/>
  <c r="AO32" i="3" s="1"/>
  <c r="AK54" i="3" a="1"/>
  <c r="AK54" i="3" s="1"/>
  <c r="AP32" i="3" a="1"/>
  <c r="AP32" i="3" s="1"/>
  <c r="AL54" i="3" a="1"/>
  <c r="AL54" i="3" s="1"/>
  <c r="AK43" i="3" a="1"/>
  <c r="AK43" i="3" s="1"/>
  <c r="AN54" i="3" a="1"/>
  <c r="AN54" i="3" s="1"/>
  <c r="AK32" i="3" a="1"/>
  <c r="AK32" i="3" s="1"/>
  <c r="AM43" i="3" a="1"/>
  <c r="AM43" i="3" s="1"/>
  <c r="AN43" i="3" a="1"/>
  <c r="AN43" i="3" s="1"/>
  <c r="AM54" i="3" a="1"/>
  <c r="AM54" i="3" s="1"/>
  <c r="AP43" i="3" a="1"/>
  <c r="AP43" i="3" s="1"/>
  <c r="AP54" i="3" a="1"/>
  <c r="AP54" i="3" s="1"/>
  <c r="AQ54" i="3" a="1"/>
  <c r="AQ54" i="3" s="1"/>
  <c r="AL43" i="3" a="1"/>
  <c r="AL43" i="3" s="1"/>
  <c r="AR54" i="3" a="1"/>
  <c r="AR54" i="3" s="1"/>
  <c r="AO43" i="3" a="1"/>
  <c r="AO43" i="3" s="1"/>
  <c r="AO54" i="3" a="1"/>
  <c r="AO54" i="3" s="1"/>
  <c r="AQ43" i="3" a="1"/>
  <c r="AQ43" i="3" s="1"/>
  <c r="AN32" i="3" a="1"/>
  <c r="AN32" i="3" s="1"/>
  <c r="AR32" i="3" a="1"/>
  <c r="AR32" i="3" s="1"/>
  <c r="AT32" i="17" a="1"/>
  <c r="AT32" i="17" s="1"/>
  <c r="AU32" i="17" a="1"/>
  <c r="AU32" i="17" s="1"/>
  <c r="AW43" i="17" a="1"/>
  <c r="AW43" i="17" s="1"/>
  <c r="AZ54" i="17" a="1"/>
  <c r="AZ54" i="17" s="1"/>
  <c r="AZ32" i="17" a="1"/>
  <c r="AZ32" i="17" s="1"/>
  <c r="AS54" i="17" a="1"/>
  <c r="AS54" i="17" s="1"/>
  <c r="AS32" i="17" a="1"/>
  <c r="AS32" i="17" s="1"/>
  <c r="AV32" i="17" a="1"/>
  <c r="AV32" i="17" s="1"/>
  <c r="AX54" i="17" a="1"/>
  <c r="AX54" i="17" s="1"/>
  <c r="AW32" i="17" a="1"/>
  <c r="AW32" i="17" s="1"/>
  <c r="AY54" i="17" a="1"/>
  <c r="AY54" i="17" s="1"/>
  <c r="AX32" i="17" a="1"/>
  <c r="AX32" i="17" s="1"/>
  <c r="AS43" i="17" a="1"/>
  <c r="AS43" i="17" s="1"/>
  <c r="AY32" i="17" a="1"/>
  <c r="AY32" i="17" s="1"/>
  <c r="AT43" i="17" a="1"/>
  <c r="AT43" i="17" s="1"/>
  <c r="AX43" i="17" a="1"/>
  <c r="AX43" i="17" s="1"/>
  <c r="AV54" i="17" a="1"/>
  <c r="AV54" i="17" s="1"/>
  <c r="AY43" i="17" a="1"/>
  <c r="AY43" i="17" s="1"/>
  <c r="AZ43" i="17" a="1"/>
  <c r="AZ43" i="17" s="1"/>
  <c r="AT54" i="17" a="1"/>
  <c r="AT54" i="17" s="1"/>
  <c r="AU54" i="17" a="1"/>
  <c r="AU54" i="17" s="1"/>
  <c r="AU43" i="17" a="1"/>
  <c r="AU43" i="17" s="1"/>
  <c r="AW54" i="17" a="1"/>
  <c r="AW54" i="17" s="1"/>
  <c r="AV43" i="17" a="1"/>
  <c r="AV43" i="17" s="1"/>
  <c r="AA30" i="3" a="1"/>
  <c r="AA30" i="3" s="1"/>
  <c r="Y30" i="3" a="1"/>
  <c r="Y30" i="3" s="1"/>
  <c r="U30" i="3" a="1"/>
  <c r="U30" i="3" s="1"/>
  <c r="W52" i="3" a="1"/>
  <c r="W52" i="3" s="1"/>
  <c r="Z41" i="3" a="1"/>
  <c r="Z41" i="3" s="1"/>
  <c r="W41" i="3" a="1"/>
  <c r="W41" i="3" s="1"/>
  <c r="Y41" i="3" a="1"/>
  <c r="Y41" i="3" s="1"/>
  <c r="X30" i="3" a="1"/>
  <c r="X30" i="3" s="1"/>
  <c r="AA41" i="3" a="1"/>
  <c r="AA41" i="3" s="1"/>
  <c r="U52" i="3" a="1"/>
  <c r="U52" i="3" s="1"/>
  <c r="X52" i="3" a="1"/>
  <c r="X52" i="3" s="1"/>
  <c r="U41" i="3" a="1"/>
  <c r="U41" i="3" s="1"/>
  <c r="V41" i="3" a="1"/>
  <c r="V41" i="3" s="1"/>
  <c r="AB41" i="3" a="1"/>
  <c r="AB41" i="3" s="1"/>
  <c r="V52" i="3" a="1"/>
  <c r="V52" i="3" s="1"/>
  <c r="V30" i="3" a="1"/>
  <c r="V30" i="3" s="1"/>
  <c r="Z52" i="3" a="1"/>
  <c r="Z52" i="3" s="1"/>
  <c r="W30" i="3" a="1"/>
  <c r="W30" i="3" s="1"/>
  <c r="Y52" i="3" a="1"/>
  <c r="Y52" i="3" s="1"/>
  <c r="Z30" i="3" a="1"/>
  <c r="Z30" i="3" s="1"/>
  <c r="AA52" i="3" a="1"/>
  <c r="AA52" i="3" s="1"/>
  <c r="AB52" i="3" a="1"/>
  <c r="AB52" i="3" s="1"/>
  <c r="X41" i="3" a="1"/>
  <c r="X41" i="3" s="1"/>
  <c r="AB30" i="3" a="1"/>
  <c r="AB30" i="3" s="1"/>
  <c r="Q3" i="3"/>
  <c r="BL36" i="3" a="1"/>
  <c r="BL36" i="3" s="1"/>
  <c r="BO47" i="3" a="1"/>
  <c r="BO47" i="3" s="1"/>
  <c r="BM36" i="3" a="1"/>
  <c r="BM36" i="3" s="1"/>
  <c r="BP47" i="3" a="1"/>
  <c r="BP47" i="3" s="1"/>
  <c r="BN36" i="3" a="1"/>
  <c r="BN36" i="3" s="1"/>
  <c r="BO36" i="3" a="1"/>
  <c r="BO36" i="3" s="1"/>
  <c r="BI58" i="3" a="1"/>
  <c r="BI58" i="3" s="1"/>
  <c r="BK58" i="3" a="1"/>
  <c r="BK58" i="3" s="1"/>
  <c r="BM58" i="3" a="1"/>
  <c r="BM58" i="3" s="1"/>
  <c r="BN58" i="3" a="1"/>
  <c r="BN58" i="3" s="1"/>
  <c r="BO58" i="3" a="1"/>
  <c r="BO58" i="3" s="1"/>
  <c r="BP58" i="3" a="1"/>
  <c r="BP58" i="3" s="1"/>
  <c r="BJ36" i="3" a="1"/>
  <c r="BJ36" i="3" s="1"/>
  <c r="BJ58" i="3" a="1"/>
  <c r="BJ58" i="3" s="1"/>
  <c r="BL58" i="3" a="1"/>
  <c r="BL58" i="3" s="1"/>
  <c r="BI47" i="3" a="1"/>
  <c r="BI47" i="3" s="1"/>
  <c r="BJ47" i="3" a="1"/>
  <c r="BJ47" i="3" s="1"/>
  <c r="BK47" i="3" a="1"/>
  <c r="BK47" i="3" s="1"/>
  <c r="BM47" i="3" a="1"/>
  <c r="BM47" i="3" s="1"/>
  <c r="BK36" i="3" a="1"/>
  <c r="BK36" i="3" s="1"/>
  <c r="BN47" i="3" a="1"/>
  <c r="BN47" i="3" s="1"/>
  <c r="BI36" i="3" a="1"/>
  <c r="BI36" i="3" s="1"/>
  <c r="BP36" i="3" a="1"/>
  <c r="BP36" i="3" s="1"/>
  <c r="BL47" i="3" a="1"/>
  <c r="BL47" i="3" s="1"/>
  <c r="N32" i="17" a="1"/>
  <c r="N32" i="17" s="1"/>
  <c r="M43" i="17" a="1"/>
  <c r="M43" i="17" s="1"/>
  <c r="P54" i="17" a="1"/>
  <c r="P54" i="17" s="1"/>
  <c r="M32" i="17" a="1"/>
  <c r="M32" i="17" s="1"/>
  <c r="R43" i="17" a="1"/>
  <c r="R43" i="17" s="1"/>
  <c r="M54" i="17" a="1"/>
  <c r="M54" i="17" s="1"/>
  <c r="P32" i="17" a="1"/>
  <c r="P32" i="17" s="1"/>
  <c r="O43" i="17" a="1"/>
  <c r="O43" i="17" s="1"/>
  <c r="O54" i="17" a="1"/>
  <c r="O54" i="17" s="1"/>
  <c r="Q32" i="17" a="1"/>
  <c r="Q32" i="17" s="1"/>
  <c r="P43" i="17" a="1"/>
  <c r="P43" i="17" s="1"/>
  <c r="Q54" i="17" a="1"/>
  <c r="Q54" i="17" s="1"/>
  <c r="R54" i="17" a="1"/>
  <c r="R54" i="17" s="1"/>
  <c r="S54" i="17" a="1"/>
  <c r="S54" i="17" s="1"/>
  <c r="T54" i="17" a="1"/>
  <c r="T54" i="17" s="1"/>
  <c r="O32" i="17" a="1"/>
  <c r="O32" i="17" s="1"/>
  <c r="N43" i="17" a="1"/>
  <c r="N43" i="17" s="1"/>
  <c r="R32" i="17" a="1"/>
  <c r="R32" i="17" s="1"/>
  <c r="Q43" i="17" a="1"/>
  <c r="Q43" i="17" s="1"/>
  <c r="N54" i="17" a="1"/>
  <c r="N54" i="17" s="1"/>
  <c r="S43" i="17" a="1"/>
  <c r="S43" i="17" s="1"/>
  <c r="T43" i="17" a="1"/>
  <c r="T43" i="17" s="1"/>
  <c r="T32" i="17" a="1"/>
  <c r="T32" i="17" s="1"/>
  <c r="S32" i="17" a="1"/>
  <c r="S32" i="17" s="1"/>
  <c r="Y37" i="3" a="1"/>
  <c r="Y37" i="3" s="1"/>
  <c r="AB48" i="3" a="1"/>
  <c r="AB48" i="3" s="1"/>
  <c r="Z37" i="3" a="1"/>
  <c r="Z37" i="3" s="1"/>
  <c r="AA37" i="3" a="1"/>
  <c r="AA37" i="3" s="1"/>
  <c r="U59" i="3" a="1"/>
  <c r="U59" i="3" s="1"/>
  <c r="AB37" i="3" a="1"/>
  <c r="AB37" i="3" s="1"/>
  <c r="V59" i="3" a="1"/>
  <c r="V59" i="3" s="1"/>
  <c r="U48" i="3" a="1"/>
  <c r="U48" i="3" s="1"/>
  <c r="X59" i="3" a="1"/>
  <c r="X59" i="3" s="1"/>
  <c r="AA59" i="3" a="1"/>
  <c r="AA59" i="3" s="1"/>
  <c r="AB59" i="3" a="1"/>
  <c r="AB59" i="3" s="1"/>
  <c r="U37" i="3" a="1"/>
  <c r="U37" i="3" s="1"/>
  <c r="V37" i="3" a="1"/>
  <c r="V37" i="3" s="1"/>
  <c r="X37" i="3" a="1"/>
  <c r="X37" i="3" s="1"/>
  <c r="V48" i="3" a="1"/>
  <c r="V48" i="3" s="1"/>
  <c r="Z59" i="3" a="1"/>
  <c r="Z59" i="3" s="1"/>
  <c r="W48" i="3" a="1"/>
  <c r="W48" i="3" s="1"/>
  <c r="X48" i="3" a="1"/>
  <c r="X48" i="3" s="1"/>
  <c r="Y48" i="3" a="1"/>
  <c r="Y48" i="3" s="1"/>
  <c r="Z48" i="3" a="1"/>
  <c r="Z48" i="3" s="1"/>
  <c r="Y59" i="3" a="1"/>
  <c r="Y59" i="3" s="1"/>
  <c r="W37" i="3" a="1"/>
  <c r="W37" i="3" s="1"/>
  <c r="AA48" i="3" a="1"/>
  <c r="AA48" i="3" s="1"/>
  <c r="W59" i="3" a="1"/>
  <c r="W59" i="3" s="1"/>
  <c r="AE47" i="3" a="1"/>
  <c r="AE47" i="3" s="1"/>
  <c r="AH58" i="3" a="1"/>
  <c r="AH58" i="3" s="1"/>
  <c r="AC36" i="3" a="1"/>
  <c r="AC36" i="3" s="1"/>
  <c r="AF47" i="3" a="1"/>
  <c r="AF47" i="3" s="1"/>
  <c r="AI58" i="3" a="1"/>
  <c r="AI58" i="3" s="1"/>
  <c r="AD36" i="3" a="1"/>
  <c r="AD36" i="3" s="1"/>
  <c r="AG47" i="3" a="1"/>
  <c r="AG47" i="3" s="1"/>
  <c r="AJ58" i="3" a="1"/>
  <c r="AJ58" i="3" s="1"/>
  <c r="AE36" i="3" a="1"/>
  <c r="AE36" i="3" s="1"/>
  <c r="AH47" i="3" a="1"/>
  <c r="AH47" i="3" s="1"/>
  <c r="AG36" i="3" a="1"/>
  <c r="AG36" i="3" s="1"/>
  <c r="AJ47" i="3" a="1"/>
  <c r="AJ47" i="3" s="1"/>
  <c r="AI36" i="3" a="1"/>
  <c r="AI36" i="3" s="1"/>
  <c r="AJ36" i="3" a="1"/>
  <c r="AJ36" i="3" s="1"/>
  <c r="AC47" i="3" a="1"/>
  <c r="AC47" i="3" s="1"/>
  <c r="AD47" i="3" a="1"/>
  <c r="AD47" i="3" s="1"/>
  <c r="AI47" i="3" a="1"/>
  <c r="AI47" i="3" s="1"/>
  <c r="AC58" i="3" a="1"/>
  <c r="AC58" i="3" s="1"/>
  <c r="AE58" i="3" a="1"/>
  <c r="AE58" i="3" s="1"/>
  <c r="AD58" i="3" a="1"/>
  <c r="AD58" i="3" s="1"/>
  <c r="AF58" i="3" a="1"/>
  <c r="AF58" i="3" s="1"/>
  <c r="AG58" i="3" a="1"/>
  <c r="AG58" i="3" s="1"/>
  <c r="AF36" i="3" a="1"/>
  <c r="AF36" i="3" s="1"/>
  <c r="AH36" i="3" a="1"/>
  <c r="AH36" i="3" s="1"/>
  <c r="E35" i="3" a="1"/>
  <c r="E35" i="3" s="1"/>
  <c r="G57" i="3" a="1"/>
  <c r="G57" i="3" s="1"/>
  <c r="F35" i="3" a="1"/>
  <c r="F35" i="3" s="1"/>
  <c r="I57" i="3" a="1"/>
  <c r="I57" i="3" s="1"/>
  <c r="G46" i="3" a="1"/>
  <c r="G46" i="3" s="1"/>
  <c r="J57" i="3" a="1"/>
  <c r="J57" i="3" s="1"/>
  <c r="H35" i="3" a="1"/>
  <c r="H35" i="3" s="1"/>
  <c r="I46" i="3" a="1"/>
  <c r="I46" i="3" s="1"/>
  <c r="L57" i="3" a="1"/>
  <c r="L57" i="3" s="1"/>
  <c r="E46" i="3" a="1"/>
  <c r="E46" i="3" s="1"/>
  <c r="L46" i="3" a="1"/>
  <c r="L46" i="3" s="1"/>
  <c r="L35" i="3" a="1"/>
  <c r="L35" i="3" s="1"/>
  <c r="K57" i="3" a="1"/>
  <c r="K57" i="3" s="1"/>
  <c r="F57" i="3" a="1"/>
  <c r="F57" i="3" s="1"/>
  <c r="H57" i="3" a="1"/>
  <c r="H57" i="3" s="1"/>
  <c r="F46" i="3" a="1"/>
  <c r="F46" i="3" s="1"/>
  <c r="J35" i="3" a="1"/>
  <c r="J35" i="3" s="1"/>
  <c r="K46" i="3" a="1"/>
  <c r="K46" i="3" s="1"/>
  <c r="K35" i="3" a="1"/>
  <c r="K35" i="3" s="1"/>
  <c r="J46" i="3" a="1"/>
  <c r="J46" i="3" s="1"/>
  <c r="E57" i="3" a="1"/>
  <c r="E57" i="3" s="1"/>
  <c r="G35" i="3" a="1"/>
  <c r="G35" i="3" s="1"/>
  <c r="I35" i="3" a="1"/>
  <c r="I35" i="3" s="1"/>
  <c r="H46" i="3" a="1"/>
  <c r="H46" i="3" s="1"/>
  <c r="AD35" i="17" a="1"/>
  <c r="AD35" i="17" s="1"/>
  <c r="AC46" i="17" a="1"/>
  <c r="AC46" i="17" s="1"/>
  <c r="AF57" i="17" a="1"/>
  <c r="AF57" i="17" s="1"/>
  <c r="AI35" i="17" a="1"/>
  <c r="AI35" i="17" s="1"/>
  <c r="AH46" i="17" a="1"/>
  <c r="AH46" i="17" s="1"/>
  <c r="AI46" i="17" a="1"/>
  <c r="AI46" i="17" s="1"/>
  <c r="AI57" i="17" a="1"/>
  <c r="AI57" i="17" s="1"/>
  <c r="AD46" i="17" a="1"/>
  <c r="AD46" i="17" s="1"/>
  <c r="AF46" i="17" a="1"/>
  <c r="AF46" i="17" s="1"/>
  <c r="AC35" i="17" a="1"/>
  <c r="AC35" i="17" s="1"/>
  <c r="AG46" i="17" a="1"/>
  <c r="AG46" i="17" s="1"/>
  <c r="AE35" i="17" a="1"/>
  <c r="AE35" i="17" s="1"/>
  <c r="AH35" i="17" a="1"/>
  <c r="AH35" i="17" s="1"/>
  <c r="AE57" i="17" a="1"/>
  <c r="AE57" i="17" s="1"/>
  <c r="AE46" i="17" a="1"/>
  <c r="AE46" i="17" s="1"/>
  <c r="AF35" i="17" a="1"/>
  <c r="AF35" i="17" s="1"/>
  <c r="AJ46" i="17" a="1"/>
  <c r="AJ46" i="17" s="1"/>
  <c r="AG35" i="17" a="1"/>
  <c r="AG35" i="17" s="1"/>
  <c r="AJ35" i="17" a="1"/>
  <c r="AJ35" i="17" s="1"/>
  <c r="AJ57" i="17" a="1"/>
  <c r="AJ57" i="17" s="1"/>
  <c r="AC57" i="17" a="1"/>
  <c r="AC57" i="17" s="1"/>
  <c r="AD57" i="17" a="1"/>
  <c r="AD57" i="17" s="1"/>
  <c r="AG57" i="17" a="1"/>
  <c r="AG57" i="17" s="1"/>
  <c r="AH57" i="17" a="1"/>
  <c r="AH57" i="17" s="1"/>
  <c r="AV34" i="3" a="1"/>
  <c r="AV34" i="3" s="1"/>
  <c r="AT45" i="3" a="1"/>
  <c r="AT45" i="3" s="1"/>
  <c r="AW56" i="3" a="1"/>
  <c r="AW56" i="3" s="1"/>
  <c r="AV45" i="3" a="1"/>
  <c r="AV45" i="3" s="1"/>
  <c r="AY56" i="3" a="1"/>
  <c r="AY56" i="3" s="1"/>
  <c r="AW34" i="3" a="1"/>
  <c r="AW34" i="3" s="1"/>
  <c r="AW45" i="3" a="1"/>
  <c r="AW45" i="3" s="1"/>
  <c r="AZ56" i="3" a="1"/>
  <c r="AZ56" i="3" s="1"/>
  <c r="AX34" i="3" a="1"/>
  <c r="AX34" i="3" s="1"/>
  <c r="AY45" i="3" a="1"/>
  <c r="AY45" i="3" s="1"/>
  <c r="AU34" i="3" a="1"/>
  <c r="AU34" i="3" s="1"/>
  <c r="AS45" i="3" a="1"/>
  <c r="AS45" i="3" s="1"/>
  <c r="AU45" i="3" a="1"/>
  <c r="AU45" i="3" s="1"/>
  <c r="AS56" i="3" a="1"/>
  <c r="AS56" i="3" s="1"/>
  <c r="AV56" i="3" a="1"/>
  <c r="AV56" i="3" s="1"/>
  <c r="AT34" i="3" a="1"/>
  <c r="AT34" i="3" s="1"/>
  <c r="AT56" i="3" a="1"/>
  <c r="AT56" i="3" s="1"/>
  <c r="AS34" i="3" a="1"/>
  <c r="AS34" i="3" s="1"/>
  <c r="AY34" i="3" a="1"/>
  <c r="AY34" i="3" s="1"/>
  <c r="AX56" i="3" a="1"/>
  <c r="AX56" i="3" s="1"/>
  <c r="AZ34" i="3" a="1"/>
  <c r="AZ34" i="3" s="1"/>
  <c r="AX45" i="3" a="1"/>
  <c r="AX45" i="3" s="1"/>
  <c r="AZ45" i="3" a="1"/>
  <c r="AZ45" i="3" s="1"/>
  <c r="AU56" i="3" a="1"/>
  <c r="AU56" i="3" s="1"/>
  <c r="AS30" i="3" a="1"/>
  <c r="AS30" i="3" s="1"/>
  <c r="AT30" i="3" a="1"/>
  <c r="AT30" i="3" s="1"/>
  <c r="AU30" i="3" a="1"/>
  <c r="AU30" i="3" s="1"/>
  <c r="AY41" i="3" a="1"/>
  <c r="AY41" i="3" s="1"/>
  <c r="AU52" i="3" a="1"/>
  <c r="AU52" i="3" s="1"/>
  <c r="AT41" i="3" a="1"/>
  <c r="AT41" i="3" s="1"/>
  <c r="AS41" i="3" a="1"/>
  <c r="AS41" i="3" s="1"/>
  <c r="AT52" i="3" a="1"/>
  <c r="AT52" i="3" s="1"/>
  <c r="AW30" i="3" a="1"/>
  <c r="AW30" i="3" s="1"/>
  <c r="AV41" i="3" a="1"/>
  <c r="AV41" i="3" s="1"/>
  <c r="AW52" i="3" a="1"/>
  <c r="AW52" i="3" s="1"/>
  <c r="AX30" i="3" a="1"/>
  <c r="AX30" i="3" s="1"/>
  <c r="AW41" i="3" a="1"/>
  <c r="AW41" i="3" s="1"/>
  <c r="AX52" i="3" a="1"/>
  <c r="AX52" i="3" s="1"/>
  <c r="AZ30" i="3" a="1"/>
  <c r="AZ30" i="3" s="1"/>
  <c r="AZ41" i="3" a="1"/>
  <c r="AZ41" i="3" s="1"/>
  <c r="AZ52" i="3" a="1"/>
  <c r="AZ52" i="3" s="1"/>
  <c r="AU41" i="3" a="1"/>
  <c r="AU41" i="3" s="1"/>
  <c r="AY30" i="3" a="1"/>
  <c r="AY30" i="3" s="1"/>
  <c r="AV30" i="3" a="1"/>
  <c r="AV30" i="3" s="1"/>
  <c r="AX41" i="3" a="1"/>
  <c r="AX41" i="3" s="1"/>
  <c r="AV52" i="3" a="1"/>
  <c r="AV52" i="3" s="1"/>
  <c r="AY52" i="3" a="1"/>
  <c r="AY52" i="3" s="1"/>
  <c r="AS52" i="3" a="1"/>
  <c r="AS52" i="3" s="1"/>
  <c r="T3" i="3"/>
  <c r="R35" i="17" a="1"/>
  <c r="R35" i="17" s="1"/>
  <c r="Q46" i="17" a="1"/>
  <c r="Q46" i="17" s="1"/>
  <c r="T57" i="17" a="1"/>
  <c r="T57" i="17" s="1"/>
  <c r="M57" i="17" a="1"/>
  <c r="M57" i="17" s="1"/>
  <c r="T46" i="17" a="1"/>
  <c r="T46" i="17" s="1"/>
  <c r="M46" i="17" a="1"/>
  <c r="M46" i="17" s="1"/>
  <c r="O46" i="17" a="1"/>
  <c r="O46" i="17" s="1"/>
  <c r="M35" i="17" a="1"/>
  <c r="M35" i="17" s="1"/>
  <c r="P46" i="17" a="1"/>
  <c r="P46" i="17" s="1"/>
  <c r="S57" i="17" a="1"/>
  <c r="S57" i="17" s="1"/>
  <c r="N46" i="17" a="1"/>
  <c r="N46" i="17" s="1"/>
  <c r="R46" i="17" a="1"/>
  <c r="R46" i="17" s="1"/>
  <c r="T35" i="17" a="1"/>
  <c r="T35" i="17" s="1"/>
  <c r="N57" i="17" a="1"/>
  <c r="N57" i="17" s="1"/>
  <c r="O57" i="17" a="1"/>
  <c r="O57" i="17" s="1"/>
  <c r="P57" i="17" a="1"/>
  <c r="P57" i="17" s="1"/>
  <c r="S46" i="17" a="1"/>
  <c r="S46" i="17" s="1"/>
  <c r="N35" i="17" a="1"/>
  <c r="N35" i="17" s="1"/>
  <c r="Q35" i="17" a="1"/>
  <c r="Q35" i="17" s="1"/>
  <c r="S35" i="17" a="1"/>
  <c r="S35" i="17" s="1"/>
  <c r="R57" i="17" a="1"/>
  <c r="R57" i="17" s="1"/>
  <c r="Q57" i="17" a="1"/>
  <c r="Q57" i="17" s="1"/>
  <c r="O35" i="17" a="1"/>
  <c r="O35" i="17" s="1"/>
  <c r="P35" i="17" a="1"/>
  <c r="P35" i="17" s="1"/>
  <c r="BC59" i="3" a="1"/>
  <c r="BC59" i="3" s="1"/>
  <c r="BA48" i="3" a="1"/>
  <c r="BA48" i="3" s="1"/>
  <c r="BD59" i="3" a="1"/>
  <c r="BD59" i="3" s="1"/>
  <c r="BB48" i="3" a="1"/>
  <c r="BB48" i="3" s="1"/>
  <c r="BE59" i="3" a="1"/>
  <c r="BE59" i="3" s="1"/>
  <c r="BC48" i="3" a="1"/>
  <c r="BC48" i="3" s="1"/>
  <c r="BF59" i="3" a="1"/>
  <c r="BF59" i="3" s="1"/>
  <c r="BB37" i="3" a="1"/>
  <c r="BB37" i="3" s="1"/>
  <c r="BE48" i="3" a="1"/>
  <c r="BE48" i="3" s="1"/>
  <c r="BH59" i="3" a="1"/>
  <c r="BH59" i="3" s="1"/>
  <c r="BF37" i="3" a="1"/>
  <c r="BF37" i="3" s="1"/>
  <c r="BG37" i="3" a="1"/>
  <c r="BG37" i="3" s="1"/>
  <c r="BD48" i="3" a="1"/>
  <c r="BD48" i="3" s="1"/>
  <c r="BH37" i="3" a="1"/>
  <c r="BH37" i="3" s="1"/>
  <c r="BF48" i="3" a="1"/>
  <c r="BF48" i="3" s="1"/>
  <c r="BG48" i="3" a="1"/>
  <c r="BG48" i="3" s="1"/>
  <c r="BB59" i="3" a="1"/>
  <c r="BB59" i="3" s="1"/>
  <c r="BH48" i="3" a="1"/>
  <c r="BH48" i="3" s="1"/>
  <c r="BA37" i="3" a="1"/>
  <c r="BA37" i="3" s="1"/>
  <c r="BC37" i="3" a="1"/>
  <c r="BC37" i="3" s="1"/>
  <c r="BG59" i="3" a="1"/>
  <c r="BG59" i="3" s="1"/>
  <c r="BD37" i="3" a="1"/>
  <c r="BD37" i="3" s="1"/>
  <c r="BE37" i="3" a="1"/>
  <c r="BE37" i="3" s="1"/>
  <c r="BA59" i="3" a="1"/>
  <c r="BA59" i="3" s="1"/>
  <c r="BC57" i="3" a="1"/>
  <c r="BC57" i="3" s="1"/>
  <c r="BA35" i="3" a="1"/>
  <c r="BA35" i="3" s="1"/>
  <c r="BB46" i="3" a="1"/>
  <c r="BB46" i="3" s="1"/>
  <c r="BE57" i="3" a="1"/>
  <c r="BE57" i="3" s="1"/>
  <c r="BB35" i="3" a="1"/>
  <c r="BB35" i="3" s="1"/>
  <c r="BC46" i="3" a="1"/>
  <c r="BC46" i="3" s="1"/>
  <c r="BF57" i="3" a="1"/>
  <c r="BF57" i="3" s="1"/>
  <c r="BD35" i="3" a="1"/>
  <c r="BD35" i="3" s="1"/>
  <c r="BE46" i="3" a="1"/>
  <c r="BE46" i="3" s="1"/>
  <c r="BH57" i="3" a="1"/>
  <c r="BH57" i="3" s="1"/>
  <c r="BE35" i="3" a="1"/>
  <c r="BE35" i="3" s="1"/>
  <c r="BF35" i="3" a="1"/>
  <c r="BF35" i="3" s="1"/>
  <c r="BG35" i="3" a="1"/>
  <c r="BG35" i="3" s="1"/>
  <c r="BA46" i="3" a="1"/>
  <c r="BA46" i="3" s="1"/>
  <c r="BA57" i="3" a="1"/>
  <c r="BA57" i="3" s="1"/>
  <c r="BH35" i="3" a="1"/>
  <c r="BH35" i="3" s="1"/>
  <c r="BG57" i="3" a="1"/>
  <c r="BG57" i="3" s="1"/>
  <c r="BF46" i="3" a="1"/>
  <c r="BF46" i="3" s="1"/>
  <c r="BC35" i="3" a="1"/>
  <c r="BC35" i="3" s="1"/>
  <c r="BG46" i="3" a="1"/>
  <c r="BG46" i="3" s="1"/>
  <c r="BH46" i="3" a="1"/>
  <c r="BH46" i="3" s="1"/>
  <c r="BD57" i="3" a="1"/>
  <c r="BD57" i="3" s="1"/>
  <c r="BB57" i="3" a="1"/>
  <c r="BB57" i="3" s="1"/>
  <c r="BD46" i="3" a="1"/>
  <c r="BD46" i="3" s="1"/>
  <c r="BN31" i="3" a="1"/>
  <c r="BN31" i="3" s="1"/>
  <c r="BI31" i="3" a="1"/>
  <c r="BI31" i="3" s="1"/>
  <c r="BL42" i="3" a="1"/>
  <c r="BL42" i="3" s="1"/>
  <c r="BP31" i="3" a="1"/>
  <c r="BP31" i="3" s="1"/>
  <c r="BP42" i="3" a="1"/>
  <c r="BP42" i="3" s="1"/>
  <c r="BL53" i="3" a="1"/>
  <c r="BL53" i="3" s="1"/>
  <c r="BN53" i="3" a="1"/>
  <c r="BN53" i="3" s="1"/>
  <c r="BO53" i="3" a="1"/>
  <c r="BO53" i="3" s="1"/>
  <c r="BI53" i="3" a="1"/>
  <c r="BI53" i="3" s="1"/>
  <c r="BM31" i="3" a="1"/>
  <c r="BM31" i="3" s="1"/>
  <c r="BN42" i="3" a="1"/>
  <c r="BN42" i="3" s="1"/>
  <c r="BK53" i="3" a="1"/>
  <c r="BK53" i="3" s="1"/>
  <c r="BO31" i="3" a="1"/>
  <c r="BO31" i="3" s="1"/>
  <c r="BM53" i="3" a="1"/>
  <c r="BM53" i="3" s="1"/>
  <c r="BO42" i="3" a="1"/>
  <c r="BO42" i="3" s="1"/>
  <c r="BI42" i="3" a="1"/>
  <c r="BI42" i="3" s="1"/>
  <c r="BK42" i="3" a="1"/>
  <c r="BK42" i="3" s="1"/>
  <c r="BM42" i="3" a="1"/>
  <c r="BM42" i="3" s="1"/>
  <c r="BL31" i="3" a="1"/>
  <c r="BL31" i="3" s="1"/>
  <c r="BJ53" i="3" a="1"/>
  <c r="BJ53" i="3" s="1"/>
  <c r="BP53" i="3" a="1"/>
  <c r="BP53" i="3" s="1"/>
  <c r="BJ31" i="3" a="1"/>
  <c r="BJ31" i="3" s="1"/>
  <c r="BK31" i="3" a="1"/>
  <c r="BK31" i="3" s="1"/>
  <c r="BJ42" i="3" a="1"/>
  <c r="BJ42" i="3" s="1"/>
  <c r="AU35" i="17" a="1"/>
  <c r="AU35" i="17" s="1"/>
  <c r="AT46" i="17" a="1"/>
  <c r="AT46" i="17" s="1"/>
  <c r="AW57" i="17" a="1"/>
  <c r="AW57" i="17" s="1"/>
  <c r="AZ35" i="17" a="1"/>
  <c r="AZ35" i="17" s="1"/>
  <c r="AW46" i="17" a="1"/>
  <c r="AW46" i="17" s="1"/>
  <c r="AX57" i="17" a="1"/>
  <c r="AX57" i="17" s="1"/>
  <c r="AY46" i="17" a="1"/>
  <c r="AY46" i="17" s="1"/>
  <c r="AZ57" i="17" a="1"/>
  <c r="AZ57" i="17" s="1"/>
  <c r="AU46" i="17" a="1"/>
  <c r="AU46" i="17" s="1"/>
  <c r="AS35" i="17" a="1"/>
  <c r="AS35" i="17" s="1"/>
  <c r="AX46" i="17" a="1"/>
  <c r="AX46" i="17" s="1"/>
  <c r="AT35" i="17" a="1"/>
  <c r="AT35" i="17" s="1"/>
  <c r="AZ46" i="17" a="1"/>
  <c r="AZ46" i="17" s="1"/>
  <c r="AX35" i="17" a="1"/>
  <c r="AX35" i="17" s="1"/>
  <c r="AT57" i="17" a="1"/>
  <c r="AT57" i="17" s="1"/>
  <c r="AY35" i="17" a="1"/>
  <c r="AY35" i="17" s="1"/>
  <c r="AU57" i="17" a="1"/>
  <c r="AU57" i="17" s="1"/>
  <c r="AV57" i="17" a="1"/>
  <c r="AV57" i="17" s="1"/>
  <c r="AS57" i="17" a="1"/>
  <c r="AS57" i="17" s="1"/>
  <c r="AY57" i="17" a="1"/>
  <c r="AY57" i="17" s="1"/>
  <c r="AV35" i="17" a="1"/>
  <c r="AV35" i="17" s="1"/>
  <c r="AW35" i="17" a="1"/>
  <c r="AW35" i="17" s="1"/>
  <c r="AV46" i="17" a="1"/>
  <c r="AV46" i="17" s="1"/>
  <c r="AS46" i="17" a="1"/>
  <c r="AS46" i="17" s="1"/>
  <c r="AN36" i="3" a="1"/>
  <c r="AN36" i="3" s="1"/>
  <c r="AQ47" i="3" a="1"/>
  <c r="AQ47" i="3" s="1"/>
  <c r="AO36" i="3" a="1"/>
  <c r="AO36" i="3" s="1"/>
  <c r="AR47" i="3" a="1"/>
  <c r="AR47" i="3" s="1"/>
  <c r="AP36" i="3" a="1"/>
  <c r="AP36" i="3" s="1"/>
  <c r="AQ36" i="3" a="1"/>
  <c r="AQ36" i="3" s="1"/>
  <c r="AK58" i="3" a="1"/>
  <c r="AK58" i="3" s="1"/>
  <c r="AM58" i="3" a="1"/>
  <c r="AM58" i="3" s="1"/>
  <c r="AQ58" i="3" a="1"/>
  <c r="AQ58" i="3" s="1"/>
  <c r="AR58" i="3" a="1"/>
  <c r="AR58" i="3" s="1"/>
  <c r="AK36" i="3" a="1"/>
  <c r="AK36" i="3" s="1"/>
  <c r="AL36" i="3" a="1"/>
  <c r="AL36" i="3" s="1"/>
  <c r="AR36" i="3" a="1"/>
  <c r="AR36" i="3" s="1"/>
  <c r="AL47" i="3" a="1"/>
  <c r="AL47" i="3" s="1"/>
  <c r="AM36" i="3" a="1"/>
  <c r="AM36" i="3" s="1"/>
  <c r="AL58" i="3" a="1"/>
  <c r="AL58" i="3" s="1"/>
  <c r="AN58" i="3" a="1"/>
  <c r="AN58" i="3" s="1"/>
  <c r="AM47" i="3" a="1"/>
  <c r="AM47" i="3" s="1"/>
  <c r="AO47" i="3" a="1"/>
  <c r="AO47" i="3" s="1"/>
  <c r="AN47" i="3" a="1"/>
  <c r="AN47" i="3" s="1"/>
  <c r="AP47" i="3" a="1"/>
  <c r="AP47" i="3" s="1"/>
  <c r="AP58" i="3" a="1"/>
  <c r="AP58" i="3" s="1"/>
  <c r="AK47" i="3" a="1"/>
  <c r="AK47" i="3" s="1"/>
  <c r="AO58" i="3" a="1"/>
  <c r="AO58" i="3" s="1"/>
  <c r="AS33" i="17" a="1"/>
  <c r="AS33" i="17" s="1"/>
  <c r="AT44" i="17" a="1"/>
  <c r="AT44" i="17" s="1"/>
  <c r="AW55" i="17" a="1"/>
  <c r="AW55" i="17" s="1"/>
  <c r="AX33" i="17" a="1"/>
  <c r="AX33" i="17" s="1"/>
  <c r="AY44" i="17" a="1"/>
  <c r="AY44" i="17" s="1"/>
  <c r="AU33" i="17" a="1"/>
  <c r="AU33" i="17" s="1"/>
  <c r="AS44" i="17" a="1"/>
  <c r="AS44" i="17" s="1"/>
  <c r="AT55" i="17" a="1"/>
  <c r="AT55" i="17" s="1"/>
  <c r="AW33" i="17" a="1"/>
  <c r="AW33" i="17" s="1"/>
  <c r="AV44" i="17" a="1"/>
  <c r="AV44" i="17" s="1"/>
  <c r="AV55" i="17" a="1"/>
  <c r="AV55" i="17" s="1"/>
  <c r="AY33" i="17" a="1"/>
  <c r="AY33" i="17" s="1"/>
  <c r="AX55" i="17" a="1"/>
  <c r="AX55" i="17" s="1"/>
  <c r="AZ33" i="17" a="1"/>
  <c r="AZ33" i="17" s="1"/>
  <c r="AY55" i="17" a="1"/>
  <c r="AY55" i="17" s="1"/>
  <c r="AZ55" i="17" a="1"/>
  <c r="AZ55" i="17" s="1"/>
  <c r="AV33" i="17" a="1"/>
  <c r="AV33" i="17" s="1"/>
  <c r="AU44" i="17" a="1"/>
  <c r="AU44" i="17" s="1"/>
  <c r="AW44" i="17" a="1"/>
  <c r="AW44" i="17" s="1"/>
  <c r="AT33" i="17" a="1"/>
  <c r="AT33" i="17" s="1"/>
  <c r="AX44" i="17" a="1"/>
  <c r="AX44" i="17" s="1"/>
  <c r="AS55" i="17" a="1"/>
  <c r="AS55" i="17" s="1"/>
  <c r="AU55" i="17" a="1"/>
  <c r="AU55" i="17" s="1"/>
  <c r="AZ44" i="17" a="1"/>
  <c r="AZ44" i="17" s="1"/>
  <c r="G38" i="17" a="1"/>
  <c r="G38" i="17" s="1"/>
  <c r="J49" i="17" a="1"/>
  <c r="J49" i="17" s="1"/>
  <c r="H38" i="17" a="1"/>
  <c r="H38" i="17" s="1"/>
  <c r="K49" i="17" a="1"/>
  <c r="K49" i="17" s="1"/>
  <c r="I38" i="17" a="1"/>
  <c r="I38" i="17" s="1"/>
  <c r="L49" i="17" a="1"/>
  <c r="L49" i="17" s="1"/>
  <c r="E60" i="17" a="1"/>
  <c r="E60" i="17" s="1"/>
  <c r="J38" i="17" a="1"/>
  <c r="J38" i="17" s="1"/>
  <c r="L38" i="17" a="1"/>
  <c r="L38" i="17" s="1"/>
  <c r="E49" i="17" a="1"/>
  <c r="E49" i="17" s="1"/>
  <c r="K38" i="17" a="1"/>
  <c r="K38" i="17" s="1"/>
  <c r="F49" i="17" a="1"/>
  <c r="F49" i="17" s="1"/>
  <c r="G49" i="17" a="1"/>
  <c r="G49" i="17" s="1"/>
  <c r="H49" i="17" a="1"/>
  <c r="H49" i="17" s="1"/>
  <c r="F60" i="17" a="1"/>
  <c r="F60" i="17" s="1"/>
  <c r="H60" i="17" a="1"/>
  <c r="H60" i="17" s="1"/>
  <c r="E38" i="17" a="1"/>
  <c r="E38" i="17" s="1"/>
  <c r="L60" i="17" a="1"/>
  <c r="L60" i="17" s="1"/>
  <c r="F38" i="17" a="1"/>
  <c r="F38" i="17" s="1"/>
  <c r="I49" i="17" a="1"/>
  <c r="I49" i="17" s="1"/>
  <c r="I60" i="17" a="1"/>
  <c r="I60" i="17" s="1"/>
  <c r="J60" i="17" a="1"/>
  <c r="J60" i="17" s="1"/>
  <c r="K60" i="17" a="1"/>
  <c r="K60" i="17" s="1"/>
  <c r="G60" i="17" a="1"/>
  <c r="G60" i="17" s="1"/>
  <c r="BF37" i="17" a="1"/>
  <c r="BF37" i="17" s="1"/>
  <c r="BG37" i="17" a="1"/>
  <c r="BG37" i="17" s="1"/>
  <c r="BA59" i="17" a="1"/>
  <c r="BA59" i="17" s="1"/>
  <c r="BH37" i="17" a="1"/>
  <c r="BH37" i="17" s="1"/>
  <c r="BB59" i="17" a="1"/>
  <c r="BB59" i="17" s="1"/>
  <c r="BC59" i="17" a="1"/>
  <c r="BC59" i="17" s="1"/>
  <c r="BB48" i="17" a="1"/>
  <c r="BB48" i="17" s="1"/>
  <c r="BE59" i="17" a="1"/>
  <c r="BE59" i="17" s="1"/>
  <c r="BH48" i="17" a="1"/>
  <c r="BH48" i="17" s="1"/>
  <c r="BF59" i="17" a="1"/>
  <c r="BF59" i="17" s="1"/>
  <c r="BG59" i="17" a="1"/>
  <c r="BG59" i="17" s="1"/>
  <c r="BH59" i="17" a="1"/>
  <c r="BH59" i="17" s="1"/>
  <c r="BA37" i="17" a="1"/>
  <c r="BA37" i="17" s="1"/>
  <c r="BC37" i="17" a="1"/>
  <c r="BC37" i="17" s="1"/>
  <c r="BC48" i="17" a="1"/>
  <c r="BC48" i="17" s="1"/>
  <c r="BD59" i="17" a="1"/>
  <c r="BD59" i="17" s="1"/>
  <c r="BB37" i="17" a="1"/>
  <c r="BB37" i="17" s="1"/>
  <c r="BD37" i="17" a="1"/>
  <c r="BD37" i="17" s="1"/>
  <c r="BE37" i="17" a="1"/>
  <c r="BE37" i="17" s="1"/>
  <c r="BF48" i="17" a="1"/>
  <c r="BF48" i="17" s="1"/>
  <c r="BD48" i="17" a="1"/>
  <c r="BD48" i="17" s="1"/>
  <c r="BG48" i="17" a="1"/>
  <c r="BG48" i="17" s="1"/>
  <c r="BA48" i="17" a="1"/>
  <c r="BA48" i="17" s="1"/>
  <c r="BE48" i="17" a="1"/>
  <c r="BE48" i="17" s="1"/>
  <c r="AE59" i="3" a="1"/>
  <c r="AE59" i="3" s="1"/>
  <c r="AC48" i="3" a="1"/>
  <c r="AC48" i="3" s="1"/>
  <c r="AF59" i="3" a="1"/>
  <c r="AF59" i="3" s="1"/>
  <c r="AD48" i="3" a="1"/>
  <c r="AD48" i="3" s="1"/>
  <c r="AG59" i="3" a="1"/>
  <c r="AG59" i="3" s="1"/>
  <c r="AE48" i="3" a="1"/>
  <c r="AE48" i="3" s="1"/>
  <c r="AH59" i="3" a="1"/>
  <c r="AH59" i="3" s="1"/>
  <c r="AD37" i="3" a="1"/>
  <c r="AD37" i="3" s="1"/>
  <c r="AG48" i="3" a="1"/>
  <c r="AG48" i="3" s="1"/>
  <c r="AJ59" i="3" a="1"/>
  <c r="AJ59" i="3" s="1"/>
  <c r="AJ37" i="3" a="1"/>
  <c r="AJ37" i="3" s="1"/>
  <c r="AH48" i="3" a="1"/>
  <c r="AH48" i="3" s="1"/>
  <c r="AI48" i="3" a="1"/>
  <c r="AI48" i="3" s="1"/>
  <c r="AJ48" i="3" a="1"/>
  <c r="AJ48" i="3" s="1"/>
  <c r="AC59" i="3" a="1"/>
  <c r="AC59" i="3" s="1"/>
  <c r="AD59" i="3" a="1"/>
  <c r="AD59" i="3" s="1"/>
  <c r="AI37" i="3" a="1"/>
  <c r="AI37" i="3" s="1"/>
  <c r="AI59" i="3" a="1"/>
  <c r="AI59" i="3" s="1"/>
  <c r="AF48" i="3" a="1"/>
  <c r="AF48" i="3" s="1"/>
  <c r="AE37" i="3" a="1"/>
  <c r="AE37" i="3" s="1"/>
  <c r="AF37" i="3" a="1"/>
  <c r="AF37" i="3" s="1"/>
  <c r="AG37" i="3" a="1"/>
  <c r="AG37" i="3" s="1"/>
  <c r="AC37" i="3" a="1"/>
  <c r="AC37" i="3" s="1"/>
  <c r="AH37" i="3" a="1"/>
  <c r="AH37" i="3" s="1"/>
  <c r="BI49" i="3" a="1"/>
  <c r="BI49" i="3" s="1"/>
  <c r="BL60" i="3" a="1"/>
  <c r="BL60" i="3" s="1"/>
  <c r="BJ49" i="3" a="1"/>
  <c r="BJ49" i="3" s="1"/>
  <c r="BM60" i="3" a="1"/>
  <c r="BM60" i="3" s="1"/>
  <c r="BK49" i="3" a="1"/>
  <c r="BK49" i="3" s="1"/>
  <c r="BN60" i="3" a="1"/>
  <c r="BN60" i="3" s="1"/>
  <c r="BI38" i="3" a="1"/>
  <c r="BI38" i="3" s="1"/>
  <c r="BL49" i="3" a="1"/>
  <c r="BL49" i="3" s="1"/>
  <c r="BO60" i="3" a="1"/>
  <c r="BO60" i="3" s="1"/>
  <c r="BK38" i="3" a="1"/>
  <c r="BK38" i="3" s="1"/>
  <c r="BN49" i="3" a="1"/>
  <c r="BN49" i="3" s="1"/>
  <c r="BL38" i="3" a="1"/>
  <c r="BL38" i="3" s="1"/>
  <c r="BM38" i="3" a="1"/>
  <c r="BM38" i="3" s="1"/>
  <c r="BN38" i="3" a="1"/>
  <c r="BN38" i="3" s="1"/>
  <c r="BO38" i="3" a="1"/>
  <c r="BO38" i="3" s="1"/>
  <c r="BO49" i="3" a="1"/>
  <c r="BO49" i="3" s="1"/>
  <c r="BK60" i="3" a="1"/>
  <c r="BK60" i="3" s="1"/>
  <c r="BP60" i="3" a="1"/>
  <c r="BP60" i="3" s="1"/>
  <c r="BM49" i="3" a="1"/>
  <c r="BM49" i="3" s="1"/>
  <c r="BP49" i="3" a="1"/>
  <c r="BP49" i="3" s="1"/>
  <c r="BJ60" i="3" a="1"/>
  <c r="BJ60" i="3" s="1"/>
  <c r="BP38" i="3" a="1"/>
  <c r="BP38" i="3" s="1"/>
  <c r="BJ38" i="3" a="1"/>
  <c r="BJ38" i="3" s="1"/>
  <c r="BI60" i="3" a="1"/>
  <c r="BI60" i="3" s="1"/>
  <c r="AE57" i="3" a="1"/>
  <c r="AE57" i="3" s="1"/>
  <c r="AC35" i="3" a="1"/>
  <c r="AC35" i="3" s="1"/>
  <c r="AD46" i="3" a="1"/>
  <c r="AD46" i="3" s="1"/>
  <c r="AG57" i="3" a="1"/>
  <c r="AG57" i="3" s="1"/>
  <c r="AD35" i="3" a="1"/>
  <c r="AD35" i="3" s="1"/>
  <c r="AE46" i="3" a="1"/>
  <c r="AE46" i="3" s="1"/>
  <c r="AH57" i="3" a="1"/>
  <c r="AH57" i="3" s="1"/>
  <c r="AF35" i="3" a="1"/>
  <c r="AF35" i="3" s="1"/>
  <c r="AG46" i="3" a="1"/>
  <c r="AG46" i="3" s="1"/>
  <c r="AJ57" i="3" a="1"/>
  <c r="AJ57" i="3" s="1"/>
  <c r="AH46" i="3" a="1"/>
  <c r="AH46" i="3" s="1"/>
  <c r="AC57" i="3" a="1"/>
  <c r="AC57" i="3" s="1"/>
  <c r="AI46" i="3" a="1"/>
  <c r="AI46" i="3" s="1"/>
  <c r="AD57" i="3" a="1"/>
  <c r="AD57" i="3" s="1"/>
  <c r="AJ46" i="3" a="1"/>
  <c r="AJ46" i="3" s="1"/>
  <c r="AF57" i="3" a="1"/>
  <c r="AF57" i="3" s="1"/>
  <c r="AJ35" i="3" a="1"/>
  <c r="AJ35" i="3" s="1"/>
  <c r="AE35" i="3" a="1"/>
  <c r="AE35" i="3" s="1"/>
  <c r="AC46" i="3" a="1"/>
  <c r="AC46" i="3" s="1"/>
  <c r="AG35" i="3" a="1"/>
  <c r="AG35" i="3" s="1"/>
  <c r="AI57" i="3" a="1"/>
  <c r="AI57" i="3" s="1"/>
  <c r="AH35" i="3" a="1"/>
  <c r="AH35" i="3" s="1"/>
  <c r="AF46" i="3" a="1"/>
  <c r="AF46" i="3" s="1"/>
  <c r="AI35" i="3" a="1"/>
  <c r="AI35" i="3" s="1"/>
  <c r="BC58" i="17" a="1"/>
  <c r="BC58" i="17" s="1"/>
  <c r="BA47" i="17" a="1"/>
  <c r="BA47" i="17" s="1"/>
  <c r="BD58" i="17" a="1"/>
  <c r="BD58" i="17" s="1"/>
  <c r="BB47" i="17" a="1"/>
  <c r="BB47" i="17" s="1"/>
  <c r="BE58" i="17" a="1"/>
  <c r="BE58" i="17" s="1"/>
  <c r="BC47" i="17" a="1"/>
  <c r="BC47" i="17" s="1"/>
  <c r="BF58" i="17" a="1"/>
  <c r="BF58" i="17" s="1"/>
  <c r="BB36" i="17" a="1"/>
  <c r="BB36" i="17" s="1"/>
  <c r="BE47" i="17" a="1"/>
  <c r="BE47" i="17" s="1"/>
  <c r="BH58" i="17" a="1"/>
  <c r="BH58" i="17" s="1"/>
  <c r="BG47" i="17" a="1"/>
  <c r="BG47" i="17" s="1"/>
  <c r="BH47" i="17" a="1"/>
  <c r="BH47" i="17" s="1"/>
  <c r="BA58" i="17" a="1"/>
  <c r="BA58" i="17" s="1"/>
  <c r="BB58" i="17" a="1"/>
  <c r="BB58" i="17" s="1"/>
  <c r="BG58" i="17" a="1"/>
  <c r="BG58" i="17" s="1"/>
  <c r="BA36" i="17" a="1"/>
  <c r="BA36" i="17" s="1"/>
  <c r="BC36" i="17" a="1"/>
  <c r="BC36" i="17" s="1"/>
  <c r="BD36" i="17" a="1"/>
  <c r="BD36" i="17" s="1"/>
  <c r="BD47" i="17" a="1"/>
  <c r="BD47" i="17" s="1"/>
  <c r="BE36" i="17" a="1"/>
  <c r="BE36" i="17" s="1"/>
  <c r="BF47" i="17" a="1"/>
  <c r="BF47" i="17" s="1"/>
  <c r="BF36" i="17" a="1"/>
  <c r="BF36" i="17" s="1"/>
  <c r="BG36" i="17" a="1"/>
  <c r="BG36" i="17" s="1"/>
  <c r="BH36" i="17" a="1"/>
  <c r="BH36" i="17" s="1"/>
  <c r="M33" i="17" a="1"/>
  <c r="M33" i="17" s="1"/>
  <c r="M55" i="17" a="1"/>
  <c r="M55" i="17" s="1"/>
  <c r="R33" i="17" a="1"/>
  <c r="R33" i="17" s="1"/>
  <c r="O44" i="17" a="1"/>
  <c r="O44" i="17" s="1"/>
  <c r="R55" i="17" a="1"/>
  <c r="R55" i="17" s="1"/>
  <c r="Q44" i="17" a="1"/>
  <c r="Q44" i="17" s="1"/>
  <c r="Q55" i="17" a="1"/>
  <c r="Q55" i="17" s="1"/>
  <c r="S44" i="17" a="1"/>
  <c r="S44" i="17" s="1"/>
  <c r="T55" i="17" a="1"/>
  <c r="T55" i="17" s="1"/>
  <c r="S33" i="17" a="1"/>
  <c r="S33" i="17" s="1"/>
  <c r="N55" i="17" a="1"/>
  <c r="N55" i="17" s="1"/>
  <c r="T33" i="17" a="1"/>
  <c r="T33" i="17" s="1"/>
  <c r="O55" i="17" a="1"/>
  <c r="O55" i="17" s="1"/>
  <c r="P55" i="17" a="1"/>
  <c r="P55" i="17" s="1"/>
  <c r="S55" i="17" a="1"/>
  <c r="S55" i="17" s="1"/>
  <c r="P33" i="17" a="1"/>
  <c r="P33" i="17" s="1"/>
  <c r="M44" i="17" a="1"/>
  <c r="M44" i="17" s="1"/>
  <c r="Q33" i="17" a="1"/>
  <c r="Q33" i="17" s="1"/>
  <c r="P44" i="17" a="1"/>
  <c r="P44" i="17" s="1"/>
  <c r="R44" i="17" a="1"/>
  <c r="R44" i="17" s="1"/>
  <c r="T44" i="17" a="1"/>
  <c r="T44" i="17" s="1"/>
  <c r="N44" i="17" a="1"/>
  <c r="N44" i="17" s="1"/>
  <c r="N33" i="17" a="1"/>
  <c r="N33" i="17" s="1"/>
  <c r="O33" i="17" a="1"/>
  <c r="O33" i="17" s="1"/>
  <c r="AN31" i="3" a="1"/>
  <c r="AN31" i="3" s="1"/>
  <c r="AN42" i="3" a="1"/>
  <c r="AN42" i="3" s="1"/>
  <c r="AP31" i="3" a="1"/>
  <c r="AP31" i="3" s="1"/>
  <c r="AM42" i="3" a="1"/>
  <c r="AM42" i="3" s="1"/>
  <c r="AN53" i="3" a="1"/>
  <c r="AN53" i="3" s="1"/>
  <c r="AR31" i="3" a="1"/>
  <c r="AR31" i="3" s="1"/>
  <c r="AP42" i="3" a="1"/>
  <c r="AP42" i="3" s="1"/>
  <c r="AP53" i="3" a="1"/>
  <c r="AP53" i="3" s="1"/>
  <c r="AQ42" i="3" a="1"/>
  <c r="AQ42" i="3" s="1"/>
  <c r="AQ53" i="3" a="1"/>
  <c r="AQ53" i="3" s="1"/>
  <c r="AL53" i="3" a="1"/>
  <c r="AL53" i="3" s="1"/>
  <c r="AM53" i="3" a="1"/>
  <c r="AM53" i="3" s="1"/>
  <c r="AL31" i="3" a="1"/>
  <c r="AL31" i="3" s="1"/>
  <c r="AR53" i="3" a="1"/>
  <c r="AR53" i="3" s="1"/>
  <c r="AM31" i="3" a="1"/>
  <c r="AM31" i="3" s="1"/>
  <c r="AK42" i="3" a="1"/>
  <c r="AK42" i="3" s="1"/>
  <c r="AQ31" i="3" a="1"/>
  <c r="AQ31" i="3" s="1"/>
  <c r="AO42" i="3" a="1"/>
  <c r="AO42" i="3" s="1"/>
  <c r="AR42" i="3" a="1"/>
  <c r="AR42" i="3" s="1"/>
  <c r="AL42" i="3" a="1"/>
  <c r="AL42" i="3" s="1"/>
  <c r="AO53" i="3" a="1"/>
  <c r="AO53" i="3" s="1"/>
  <c r="AK31" i="3" a="1"/>
  <c r="AK31" i="3" s="1"/>
  <c r="AK53" i="3" a="1"/>
  <c r="AK53" i="3" s="1"/>
  <c r="AO31" i="3" a="1"/>
  <c r="AO31" i="3" s="1"/>
  <c r="V49" i="17" a="1"/>
  <c r="V49" i="17" s="1"/>
  <c r="Y60" i="17" a="1"/>
  <c r="Y60" i="17" s="1"/>
  <c r="W49" i="17" a="1"/>
  <c r="W49" i="17" s="1"/>
  <c r="Z60" i="17" a="1"/>
  <c r="Z60" i="17" s="1"/>
  <c r="U38" i="17" a="1"/>
  <c r="U38" i="17" s="1"/>
  <c r="X49" i="17" a="1"/>
  <c r="X49" i="17" s="1"/>
  <c r="AA60" i="17" a="1"/>
  <c r="AA60" i="17" s="1"/>
  <c r="V38" i="17" a="1"/>
  <c r="V38" i="17" s="1"/>
  <c r="Y49" i="17" a="1"/>
  <c r="Y49" i="17" s="1"/>
  <c r="AB60" i="17" a="1"/>
  <c r="AB60" i="17" s="1"/>
  <c r="X38" i="17" a="1"/>
  <c r="X38" i="17" s="1"/>
  <c r="AA49" i="17" a="1"/>
  <c r="AA49" i="17" s="1"/>
  <c r="Z49" i="17" a="1"/>
  <c r="Z49" i="17" s="1"/>
  <c r="AB49" i="17" a="1"/>
  <c r="AB49" i="17" s="1"/>
  <c r="U60" i="17" a="1"/>
  <c r="U60" i="17" s="1"/>
  <c r="V60" i="17" a="1"/>
  <c r="V60" i="17" s="1"/>
  <c r="W60" i="17" a="1"/>
  <c r="W60" i="17" s="1"/>
  <c r="X60" i="17" a="1"/>
  <c r="X60" i="17" s="1"/>
  <c r="AB38" i="17" a="1"/>
  <c r="AB38" i="17" s="1"/>
  <c r="W38" i="17" a="1"/>
  <c r="W38" i="17" s="1"/>
  <c r="Y38" i="17" a="1"/>
  <c r="Y38" i="17" s="1"/>
  <c r="AA38" i="17" a="1"/>
  <c r="AA38" i="17" s="1"/>
  <c r="Z38" i="17" a="1"/>
  <c r="Z38" i="17" s="1"/>
  <c r="U49" i="17" a="1"/>
  <c r="U49" i="17" s="1"/>
  <c r="M31" i="17" a="1"/>
  <c r="M31" i="17" s="1"/>
  <c r="P31" i="17" a="1"/>
  <c r="P31" i="17" s="1"/>
  <c r="N42" i="17" a="1"/>
  <c r="N42" i="17" s="1"/>
  <c r="Q53" i="17" a="1"/>
  <c r="Q53" i="17" s="1"/>
  <c r="Q31" i="17" a="1"/>
  <c r="Q31" i="17" s="1"/>
  <c r="M53" i="17" a="1"/>
  <c r="M53" i="17" s="1"/>
  <c r="R42" i="17" a="1"/>
  <c r="R42" i="17" s="1"/>
  <c r="S53" i="17" a="1"/>
  <c r="S53" i="17" s="1"/>
  <c r="Q42" i="17" a="1"/>
  <c r="Q42" i="17" s="1"/>
  <c r="O31" i="17" a="1"/>
  <c r="O31" i="17" s="1"/>
  <c r="T42" i="17" a="1"/>
  <c r="T42" i="17" s="1"/>
  <c r="R31" i="17" a="1"/>
  <c r="R31" i="17" s="1"/>
  <c r="N53" i="17" a="1"/>
  <c r="N53" i="17" s="1"/>
  <c r="M42" i="17" a="1"/>
  <c r="M42" i="17" s="1"/>
  <c r="O42" i="17" a="1"/>
  <c r="O42" i="17" s="1"/>
  <c r="P42" i="17" a="1"/>
  <c r="P42" i="17" s="1"/>
  <c r="N31" i="17" a="1"/>
  <c r="N31" i="17" s="1"/>
  <c r="S42" i="17" a="1"/>
  <c r="S42" i="17" s="1"/>
  <c r="O53" i="17" a="1"/>
  <c r="O53" i="17" s="1"/>
  <c r="T53" i="17" a="1"/>
  <c r="T53" i="17" s="1"/>
  <c r="S31" i="17" a="1"/>
  <c r="S31" i="17" s="1"/>
  <c r="P53" i="17" a="1"/>
  <c r="P53" i="17" s="1"/>
  <c r="R53" i="17" a="1"/>
  <c r="R53" i="17" s="1"/>
  <c r="T31" i="17" a="1"/>
  <c r="T31" i="17" s="1"/>
  <c r="AE32" i="17" a="1"/>
  <c r="AE32" i="17" s="1"/>
  <c r="AJ32" i="17" a="1"/>
  <c r="AJ32" i="17" s="1"/>
  <c r="AH32" i="17" a="1"/>
  <c r="AH32" i="17" s="1"/>
  <c r="AD43" i="17" a="1"/>
  <c r="AD43" i="17" s="1"/>
  <c r="AG54" i="17" a="1"/>
  <c r="AG54" i="17" s="1"/>
  <c r="AD32" i="17" a="1"/>
  <c r="AD32" i="17" s="1"/>
  <c r="AC43" i="17" a="1"/>
  <c r="AC43" i="17" s="1"/>
  <c r="AD54" i="17" a="1"/>
  <c r="AD54" i="17" s="1"/>
  <c r="AF32" i="17" a="1"/>
  <c r="AF32" i="17" s="1"/>
  <c r="AH54" i="17" a="1"/>
  <c r="AH54" i="17" s="1"/>
  <c r="AI54" i="17" a="1"/>
  <c r="AI54" i="17" s="1"/>
  <c r="AJ54" i="17" a="1"/>
  <c r="AJ54" i="17" s="1"/>
  <c r="AC32" i="17" a="1"/>
  <c r="AC32" i="17" s="1"/>
  <c r="AJ43" i="17" a="1"/>
  <c r="AJ43" i="17" s="1"/>
  <c r="AF54" i="17" a="1"/>
  <c r="AF54" i="17" s="1"/>
  <c r="AE43" i="17" a="1"/>
  <c r="AE43" i="17" s="1"/>
  <c r="AF43" i="17" a="1"/>
  <c r="AF43" i="17" s="1"/>
  <c r="AG32" i="17" a="1"/>
  <c r="AG32" i="17" s="1"/>
  <c r="AG43" i="17" a="1"/>
  <c r="AG43" i="17" s="1"/>
  <c r="AI32" i="17" a="1"/>
  <c r="AI32" i="17" s="1"/>
  <c r="AH43" i="17" a="1"/>
  <c r="AH43" i="17" s="1"/>
  <c r="AI43" i="17" a="1"/>
  <c r="AI43" i="17" s="1"/>
  <c r="AC54" i="17" a="1"/>
  <c r="AC54" i="17" s="1"/>
  <c r="AE54" i="17" a="1"/>
  <c r="AE54" i="17" s="1"/>
  <c r="AI33" i="17" a="1"/>
  <c r="AI33" i="17" s="1"/>
  <c r="AH44" i="17" a="1"/>
  <c r="AH44" i="17" s="1"/>
  <c r="AD55" i="17" a="1"/>
  <c r="AD55" i="17" s="1"/>
  <c r="AH33" i="17" a="1"/>
  <c r="AH33" i="17" s="1"/>
  <c r="AE44" i="17" a="1"/>
  <c r="AE44" i="17" s="1"/>
  <c r="AF55" i="17" a="1"/>
  <c r="AF55" i="17" s="1"/>
  <c r="AG44" i="17" a="1"/>
  <c r="AG44" i="17" s="1"/>
  <c r="AH55" i="17" a="1"/>
  <c r="AH55" i="17" s="1"/>
  <c r="AG33" i="17" a="1"/>
  <c r="AG33" i="17" s="1"/>
  <c r="AE55" i="17" a="1"/>
  <c r="AE55" i="17" s="1"/>
  <c r="AJ33" i="17" a="1"/>
  <c r="AJ33" i="17" s="1"/>
  <c r="AG55" i="17" a="1"/>
  <c r="AG55" i="17" s="1"/>
  <c r="AI55" i="17" a="1"/>
  <c r="AI55" i="17" s="1"/>
  <c r="AJ55" i="17" a="1"/>
  <c r="AJ55" i="17" s="1"/>
  <c r="AD33" i="17" a="1"/>
  <c r="AD33" i="17" s="1"/>
  <c r="AC44" i="17" a="1"/>
  <c r="AC44" i="17" s="1"/>
  <c r="AE33" i="17" a="1"/>
  <c r="AE33" i="17" s="1"/>
  <c r="AD44" i="17" a="1"/>
  <c r="AD44" i="17" s="1"/>
  <c r="AF33" i="17" a="1"/>
  <c r="AF33" i="17" s="1"/>
  <c r="AF44" i="17" a="1"/>
  <c r="AF44" i="17" s="1"/>
  <c r="AC55" i="17" a="1"/>
  <c r="AC55" i="17" s="1"/>
  <c r="AC33" i="17" a="1"/>
  <c r="AC33" i="17" s="1"/>
  <c r="AI44" i="17" a="1"/>
  <c r="AI44" i="17" s="1"/>
  <c r="AJ44" i="17" a="1"/>
  <c r="AJ44" i="17" s="1"/>
  <c r="AS42" i="17" a="1"/>
  <c r="AS42" i="17" s="1"/>
  <c r="AV53" i="17" a="1"/>
  <c r="AV53" i="17" s="1"/>
  <c r="AW31" i="17" a="1"/>
  <c r="AW31" i="17" s="1"/>
  <c r="AX42" i="17" a="1"/>
  <c r="AX42" i="17" s="1"/>
  <c r="AV31" i="17" a="1"/>
  <c r="AV31" i="17" s="1"/>
  <c r="AU42" i="17" a="1"/>
  <c r="AU42" i="17" s="1"/>
  <c r="AU53" i="17" a="1"/>
  <c r="AU53" i="17" s="1"/>
  <c r="AS31" i="17" a="1"/>
  <c r="AS31" i="17" s="1"/>
  <c r="AZ42" i="17" a="1"/>
  <c r="AZ42" i="17" s="1"/>
  <c r="AU31" i="17" a="1"/>
  <c r="AU31" i="17" s="1"/>
  <c r="AT53" i="17" a="1"/>
  <c r="AT53" i="17" s="1"/>
  <c r="AX31" i="17" a="1"/>
  <c r="AX31" i="17" s="1"/>
  <c r="AW53" i="17" a="1"/>
  <c r="AW53" i="17" s="1"/>
  <c r="AS53" i="17" a="1"/>
  <c r="AS53" i="17" s="1"/>
  <c r="AX53" i="17" a="1"/>
  <c r="AX53" i="17" s="1"/>
  <c r="AY53" i="17" a="1"/>
  <c r="AY53" i="17" s="1"/>
  <c r="AZ53" i="17" a="1"/>
  <c r="AZ53" i="17" s="1"/>
  <c r="AV42" i="17" a="1"/>
  <c r="AV42" i="17" s="1"/>
  <c r="AW42" i="17" a="1"/>
  <c r="AW42" i="17" s="1"/>
  <c r="AY42" i="17" a="1"/>
  <c r="AY42" i="17" s="1"/>
  <c r="AT42" i="17" a="1"/>
  <c r="AT42" i="17" s="1"/>
  <c r="AT31" i="17" a="1"/>
  <c r="AT31" i="17" s="1"/>
  <c r="AY31" i="17" a="1"/>
  <c r="AY31" i="17" s="1"/>
  <c r="AZ31" i="17" a="1"/>
  <c r="AZ31" i="17" s="1"/>
  <c r="P36" i="3" a="1"/>
  <c r="P36" i="3" s="1"/>
  <c r="S47" i="3" a="1"/>
  <c r="S47" i="3" s="1"/>
  <c r="Q36" i="3" a="1"/>
  <c r="Q36" i="3" s="1"/>
  <c r="T47" i="3" a="1"/>
  <c r="T47" i="3" s="1"/>
  <c r="R36" i="3" a="1"/>
  <c r="R36" i="3" s="1"/>
  <c r="S36" i="3" a="1"/>
  <c r="S36" i="3" s="1"/>
  <c r="M58" i="3" a="1"/>
  <c r="M58" i="3" s="1"/>
  <c r="O58" i="3" a="1"/>
  <c r="O58" i="3" s="1"/>
  <c r="M36" i="3" a="1"/>
  <c r="M36" i="3" s="1"/>
  <c r="N36" i="3" a="1"/>
  <c r="N36" i="3" s="1"/>
  <c r="O36" i="3" a="1"/>
  <c r="O36" i="3" s="1"/>
  <c r="M47" i="3" a="1"/>
  <c r="M47" i="3" s="1"/>
  <c r="T36" i="3" a="1"/>
  <c r="T36" i="3" s="1"/>
  <c r="N47" i="3" a="1"/>
  <c r="N47" i="3" s="1"/>
  <c r="P47" i="3" a="1"/>
  <c r="P47" i="3" s="1"/>
  <c r="Q47" i="3" a="1"/>
  <c r="Q47" i="3" s="1"/>
  <c r="R47" i="3" a="1"/>
  <c r="R47" i="3" s="1"/>
  <c r="T58" i="3" a="1"/>
  <c r="T58" i="3" s="1"/>
  <c r="N58" i="3" a="1"/>
  <c r="N58" i="3" s="1"/>
  <c r="S58" i="3" a="1"/>
  <c r="S58" i="3" s="1"/>
  <c r="O47" i="3" a="1"/>
  <c r="O47" i="3" s="1"/>
  <c r="P58" i="3" a="1"/>
  <c r="P58" i="3" s="1"/>
  <c r="Q58" i="3" a="1"/>
  <c r="Q58" i="3" s="1"/>
  <c r="R58" i="3" a="1"/>
  <c r="R58" i="3" s="1"/>
  <c r="P3" i="17"/>
  <c r="AH30" i="3" a="1"/>
  <c r="AH30" i="3" s="1"/>
  <c r="AC41" i="3" a="1"/>
  <c r="AC41" i="3" s="1"/>
  <c r="AI30" i="3" a="1"/>
  <c r="AI30" i="3" s="1"/>
  <c r="AD41" i="3" a="1"/>
  <c r="AD41" i="3" s="1"/>
  <c r="AJ30" i="3" a="1"/>
  <c r="AJ30" i="3" s="1"/>
  <c r="AE41" i="3" a="1"/>
  <c r="AE41" i="3" s="1"/>
  <c r="AF41" i="3" a="1"/>
  <c r="AF41" i="3" s="1"/>
  <c r="AI41" i="3" a="1"/>
  <c r="AI41" i="3" s="1"/>
  <c r="AI52" i="3" a="1"/>
  <c r="AI52" i="3" s="1"/>
  <c r="AD52" i="3" a="1"/>
  <c r="AD52" i="3" s="1"/>
  <c r="AF52" i="3" a="1"/>
  <c r="AF52" i="3" s="1"/>
  <c r="AC30" i="3" a="1"/>
  <c r="AC30" i="3" s="1"/>
  <c r="AH52" i="3" a="1"/>
  <c r="AH52" i="3" s="1"/>
  <c r="AD30" i="3" a="1"/>
  <c r="AD30" i="3" s="1"/>
  <c r="AJ52" i="3" a="1"/>
  <c r="AJ52" i="3" s="1"/>
  <c r="AF30" i="3" a="1"/>
  <c r="AF30" i="3" s="1"/>
  <c r="AG41" i="3" a="1"/>
  <c r="AG41" i="3" s="1"/>
  <c r="AG52" i="3" a="1"/>
  <c r="AG52" i="3" s="1"/>
  <c r="AE52" i="3" a="1"/>
  <c r="AE52" i="3" s="1"/>
  <c r="AE30" i="3" a="1"/>
  <c r="AE30" i="3" s="1"/>
  <c r="AG30" i="3" a="1"/>
  <c r="AG30" i="3" s="1"/>
  <c r="AC52" i="3" a="1"/>
  <c r="AC52" i="3" s="1"/>
  <c r="AH41" i="3" a="1"/>
  <c r="AH41" i="3" s="1"/>
  <c r="AJ41" i="3" a="1"/>
  <c r="AJ41" i="3" s="1"/>
  <c r="R3" i="3"/>
  <c r="AB32" i="3" a="1"/>
  <c r="AB32" i="3" s="1"/>
  <c r="U32" i="3" a="1"/>
  <c r="U32" i="3" s="1"/>
  <c r="Z32" i="3" a="1"/>
  <c r="Z32" i="3" s="1"/>
  <c r="W54" i="3" a="1"/>
  <c r="W54" i="3" s="1"/>
  <c r="V43" i="3" a="1"/>
  <c r="V43" i="3" s="1"/>
  <c r="Y54" i="3" a="1"/>
  <c r="Y54" i="3" s="1"/>
  <c r="W43" i="3" a="1"/>
  <c r="W43" i="3" s="1"/>
  <c r="Z54" i="3" a="1"/>
  <c r="Z54" i="3" s="1"/>
  <c r="Y43" i="3" a="1"/>
  <c r="Y43" i="3" s="1"/>
  <c r="AB54" i="3" a="1"/>
  <c r="AB54" i="3" s="1"/>
  <c r="Z43" i="3" a="1"/>
  <c r="Z43" i="3" s="1"/>
  <c r="AA43" i="3" a="1"/>
  <c r="AA43" i="3" s="1"/>
  <c r="V32" i="3" a="1"/>
  <c r="V32" i="3" s="1"/>
  <c r="AB43" i="3" a="1"/>
  <c r="AB43" i="3" s="1"/>
  <c r="W32" i="3" a="1"/>
  <c r="W32" i="3" s="1"/>
  <c r="AA54" i="3" a="1"/>
  <c r="AA54" i="3" s="1"/>
  <c r="AA32" i="3" a="1"/>
  <c r="AA32" i="3" s="1"/>
  <c r="X32" i="3" a="1"/>
  <c r="X32" i="3" s="1"/>
  <c r="V54" i="3" a="1"/>
  <c r="V54" i="3" s="1"/>
  <c r="Y32" i="3" a="1"/>
  <c r="Y32" i="3" s="1"/>
  <c r="X54" i="3" a="1"/>
  <c r="X54" i="3" s="1"/>
  <c r="X43" i="3" a="1"/>
  <c r="X43" i="3" s="1"/>
  <c r="U43" i="3" a="1"/>
  <c r="U43" i="3" s="1"/>
  <c r="U54" i="3" a="1"/>
  <c r="U54" i="3" s="1"/>
  <c r="R3" i="17"/>
  <c r="AE58" i="17" a="1"/>
  <c r="AE58" i="17" s="1"/>
  <c r="AC47" i="17" a="1"/>
  <c r="AC47" i="17" s="1"/>
  <c r="AF58" i="17" a="1"/>
  <c r="AF58" i="17" s="1"/>
  <c r="AD47" i="17" a="1"/>
  <c r="AD47" i="17" s="1"/>
  <c r="AG58" i="17" a="1"/>
  <c r="AG58" i="17" s="1"/>
  <c r="AE47" i="17" a="1"/>
  <c r="AE47" i="17" s="1"/>
  <c r="AH58" i="17" a="1"/>
  <c r="AH58" i="17" s="1"/>
  <c r="AD36" i="17" a="1"/>
  <c r="AD36" i="17" s="1"/>
  <c r="AG47" i="17" a="1"/>
  <c r="AG47" i="17" s="1"/>
  <c r="AJ58" i="17" a="1"/>
  <c r="AJ58" i="17" s="1"/>
  <c r="AD58" i="17" a="1"/>
  <c r="AD58" i="17" s="1"/>
  <c r="AI58" i="17" a="1"/>
  <c r="AI58" i="17" s="1"/>
  <c r="AC36" i="17" a="1"/>
  <c r="AC36" i="17" s="1"/>
  <c r="AF36" i="17" a="1"/>
  <c r="AF36" i="17" s="1"/>
  <c r="AJ36" i="17" a="1"/>
  <c r="AJ36" i="17" s="1"/>
  <c r="AI36" i="17" a="1"/>
  <c r="AI36" i="17" s="1"/>
  <c r="AH47" i="17" a="1"/>
  <c r="AH47" i="17" s="1"/>
  <c r="AI47" i="17" a="1"/>
  <c r="AI47" i="17" s="1"/>
  <c r="AJ47" i="17" a="1"/>
  <c r="AJ47" i="17" s="1"/>
  <c r="AC58" i="17" a="1"/>
  <c r="AC58" i="17" s="1"/>
  <c r="AH36" i="17" a="1"/>
  <c r="AH36" i="17" s="1"/>
  <c r="AE36" i="17" a="1"/>
  <c r="AE36" i="17" s="1"/>
  <c r="AF47" i="17" a="1"/>
  <c r="AF47" i="17" s="1"/>
  <c r="AG36" i="17" a="1"/>
  <c r="AG36" i="17" s="1"/>
  <c r="AT37" i="17" a="1"/>
  <c r="AT37" i="17" s="1"/>
  <c r="AW48" i="17" a="1"/>
  <c r="AW48" i="17" s="1"/>
  <c r="AZ59" i="17" a="1"/>
  <c r="AZ59" i="17" s="1"/>
  <c r="AU37" i="17" a="1"/>
  <c r="AU37" i="17" s="1"/>
  <c r="AX48" i="17" a="1"/>
  <c r="AX48" i="17" s="1"/>
  <c r="AV37" i="17" a="1"/>
  <c r="AV37" i="17" s="1"/>
  <c r="AY48" i="17" a="1"/>
  <c r="AY48" i="17" s="1"/>
  <c r="AW37" i="17" a="1"/>
  <c r="AW37" i="17" s="1"/>
  <c r="AZ48" i="17" a="1"/>
  <c r="AZ48" i="17" s="1"/>
  <c r="AY37" i="17" a="1"/>
  <c r="AY37" i="17" s="1"/>
  <c r="AS59" i="17" a="1"/>
  <c r="AS59" i="17" s="1"/>
  <c r="AS37" i="17" a="1"/>
  <c r="AS37" i="17" s="1"/>
  <c r="AX37" i="17" a="1"/>
  <c r="AX37" i="17" s="1"/>
  <c r="AZ37" i="17" a="1"/>
  <c r="AZ37" i="17" s="1"/>
  <c r="AS48" i="17" a="1"/>
  <c r="AS48" i="17" s="1"/>
  <c r="AT48" i="17" a="1"/>
  <c r="AT48" i="17" s="1"/>
  <c r="AV48" i="17" a="1"/>
  <c r="AV48" i="17" s="1"/>
  <c r="AT59" i="17" a="1"/>
  <c r="AT59" i="17" s="1"/>
  <c r="AY59" i="17" a="1"/>
  <c r="AY59" i="17" s="1"/>
  <c r="AU48" i="17" a="1"/>
  <c r="AU48" i="17" s="1"/>
  <c r="AU59" i="17" a="1"/>
  <c r="AU59" i="17" s="1"/>
  <c r="AV59" i="17" a="1"/>
  <c r="AV59" i="17" s="1"/>
  <c r="AW59" i="17" a="1"/>
  <c r="AW59" i="17" s="1"/>
  <c r="AX59" i="17" a="1"/>
  <c r="AX59" i="17" s="1"/>
  <c r="AK49" i="3" a="1"/>
  <c r="AK49" i="3" s="1"/>
  <c r="AN60" i="3" a="1"/>
  <c r="AN60" i="3" s="1"/>
  <c r="AL49" i="3" a="1"/>
  <c r="AL49" i="3" s="1"/>
  <c r="AO60" i="3" a="1"/>
  <c r="AO60" i="3" s="1"/>
  <c r="AM49" i="3" a="1"/>
  <c r="AM49" i="3" s="1"/>
  <c r="AP60" i="3" a="1"/>
  <c r="AP60" i="3" s="1"/>
  <c r="AK38" i="3" a="1"/>
  <c r="AK38" i="3" s="1"/>
  <c r="AN49" i="3" a="1"/>
  <c r="AN49" i="3" s="1"/>
  <c r="AQ60" i="3" a="1"/>
  <c r="AQ60" i="3" s="1"/>
  <c r="AM38" i="3" a="1"/>
  <c r="AM38" i="3" s="1"/>
  <c r="AP49" i="3" a="1"/>
  <c r="AP49" i="3" s="1"/>
  <c r="AP38" i="3" a="1"/>
  <c r="AP38" i="3" s="1"/>
  <c r="AQ38" i="3" a="1"/>
  <c r="AQ38" i="3" s="1"/>
  <c r="AR38" i="3" a="1"/>
  <c r="AR38" i="3" s="1"/>
  <c r="AO49" i="3" a="1"/>
  <c r="AO49" i="3" s="1"/>
  <c r="AQ49" i="3" a="1"/>
  <c r="AQ49" i="3" s="1"/>
  <c r="AL60" i="3" a="1"/>
  <c r="AL60" i="3" s="1"/>
  <c r="AN38" i="3" a="1"/>
  <c r="AN38" i="3" s="1"/>
  <c r="AO38" i="3" a="1"/>
  <c r="AO38" i="3" s="1"/>
  <c r="AK60" i="3" a="1"/>
  <c r="AK60" i="3" s="1"/>
  <c r="AM60" i="3" a="1"/>
  <c r="AM60" i="3" s="1"/>
  <c r="AR60" i="3" a="1"/>
  <c r="AR60" i="3" s="1"/>
  <c r="AR49" i="3" a="1"/>
  <c r="AR49" i="3" s="1"/>
  <c r="AL38" i="3" a="1"/>
  <c r="AL38" i="3" s="1"/>
  <c r="O35" i="3" a="1"/>
  <c r="O35" i="3" s="1"/>
  <c r="P46" i="3" a="1"/>
  <c r="P46" i="3" s="1"/>
  <c r="S57" i="3" a="1"/>
  <c r="S57" i="3" s="1"/>
  <c r="Q35" i="3" a="1"/>
  <c r="Q35" i="3" s="1"/>
  <c r="R46" i="3" a="1"/>
  <c r="R46" i="3" s="1"/>
  <c r="R35" i="3" a="1"/>
  <c r="R35" i="3" s="1"/>
  <c r="S46" i="3" a="1"/>
  <c r="S46" i="3" s="1"/>
  <c r="T35" i="3" a="1"/>
  <c r="T35" i="3" s="1"/>
  <c r="N46" i="3" a="1"/>
  <c r="N46" i="3" s="1"/>
  <c r="M57" i="3" a="1"/>
  <c r="M57" i="3" s="1"/>
  <c r="O46" i="3" a="1"/>
  <c r="O46" i="3" s="1"/>
  <c r="N57" i="3" a="1"/>
  <c r="N57" i="3" s="1"/>
  <c r="Q46" i="3" a="1"/>
  <c r="Q46" i="3" s="1"/>
  <c r="O57" i="3" a="1"/>
  <c r="O57" i="3" s="1"/>
  <c r="M35" i="3" a="1"/>
  <c r="M35" i="3" s="1"/>
  <c r="R57" i="3" a="1"/>
  <c r="R57" i="3" s="1"/>
  <c r="M46" i="3" a="1"/>
  <c r="M46" i="3" s="1"/>
  <c r="P57" i="3" a="1"/>
  <c r="P57" i="3" s="1"/>
  <c r="T46" i="3" a="1"/>
  <c r="T46" i="3" s="1"/>
  <c r="N35" i="3" a="1"/>
  <c r="N35" i="3" s="1"/>
  <c r="P35" i="3" a="1"/>
  <c r="P35" i="3" s="1"/>
  <c r="Q57" i="3" a="1"/>
  <c r="Q57" i="3" s="1"/>
  <c r="T57" i="3" a="1"/>
  <c r="T57" i="3" s="1"/>
  <c r="S35" i="3" a="1"/>
  <c r="S35" i="3" s="1"/>
  <c r="AW36" i="17" a="1"/>
  <c r="AW36" i="17" s="1"/>
  <c r="AZ47" i="17" a="1"/>
  <c r="AZ47" i="17" s="1"/>
  <c r="AX36" i="17" a="1"/>
  <c r="AX36" i="17" s="1"/>
  <c r="AY36" i="17" a="1"/>
  <c r="AY36" i="17" s="1"/>
  <c r="AS58" i="17" a="1"/>
  <c r="AS58" i="17" s="1"/>
  <c r="AZ36" i="17" a="1"/>
  <c r="AZ36" i="17" s="1"/>
  <c r="AT58" i="17" a="1"/>
  <c r="AT58" i="17" s="1"/>
  <c r="AS47" i="17" a="1"/>
  <c r="AS47" i="17" s="1"/>
  <c r="AV58" i="17" a="1"/>
  <c r="AV58" i="17" s="1"/>
  <c r="AZ58" i="17" a="1"/>
  <c r="AZ58" i="17" s="1"/>
  <c r="AS36" i="17" a="1"/>
  <c r="AS36" i="17" s="1"/>
  <c r="AT36" i="17" a="1"/>
  <c r="AT36" i="17" s="1"/>
  <c r="AU36" i="17" a="1"/>
  <c r="AU36" i="17" s="1"/>
  <c r="AU47" i="17" a="1"/>
  <c r="AU47" i="17" s="1"/>
  <c r="AX47" i="17" a="1"/>
  <c r="AX47" i="17" s="1"/>
  <c r="AV36" i="17" a="1"/>
  <c r="AV36" i="17" s="1"/>
  <c r="AT47" i="17" a="1"/>
  <c r="AT47" i="17" s="1"/>
  <c r="AV47" i="17" a="1"/>
  <c r="AV47" i="17" s="1"/>
  <c r="AX58" i="17" a="1"/>
  <c r="AX58" i="17" s="1"/>
  <c r="AU58" i="17" a="1"/>
  <c r="AU58" i="17" s="1"/>
  <c r="AY58" i="17" a="1"/>
  <c r="AY58" i="17" s="1"/>
  <c r="AW47" i="17" a="1"/>
  <c r="AW47" i="17" s="1"/>
  <c r="AY47" i="17" a="1"/>
  <c r="AY47" i="17" s="1"/>
  <c r="AW58" i="17" a="1"/>
  <c r="AW58" i="17" s="1"/>
  <c r="AF32" i="3" a="1"/>
  <c r="AF32" i="3" s="1"/>
  <c r="AF43" i="3" a="1"/>
  <c r="AF43" i="3" s="1"/>
  <c r="AI54" i="3" a="1"/>
  <c r="AI54" i="3" s="1"/>
  <c r="AH43" i="3" a="1"/>
  <c r="AH43" i="3" s="1"/>
  <c r="AC32" i="3" a="1"/>
  <c r="AC32" i="3" s="1"/>
  <c r="AI43" i="3" a="1"/>
  <c r="AI43" i="3" s="1"/>
  <c r="AE32" i="3" a="1"/>
  <c r="AE32" i="3" s="1"/>
  <c r="AG32" i="3" a="1"/>
  <c r="AG32" i="3" s="1"/>
  <c r="AD43" i="3" a="1"/>
  <c r="AD43" i="3" s="1"/>
  <c r="AC54" i="3" a="1"/>
  <c r="AC54" i="3" s="1"/>
  <c r="AI32" i="3" a="1"/>
  <c r="AI32" i="3" s="1"/>
  <c r="AG43" i="3" a="1"/>
  <c r="AG43" i="3" s="1"/>
  <c r="AE54" i="3" a="1"/>
  <c r="AE54" i="3" s="1"/>
  <c r="AJ32" i="3" a="1"/>
  <c r="AJ32" i="3" s="1"/>
  <c r="AJ43" i="3" a="1"/>
  <c r="AJ43" i="3" s="1"/>
  <c r="AF54" i="3" a="1"/>
  <c r="AF54" i="3" s="1"/>
  <c r="AH54" i="3" a="1"/>
  <c r="AH54" i="3" s="1"/>
  <c r="AD54" i="3" a="1"/>
  <c r="AD54" i="3" s="1"/>
  <c r="AG54" i="3" a="1"/>
  <c r="AG54" i="3" s="1"/>
  <c r="AJ54" i="3" a="1"/>
  <c r="AJ54" i="3" s="1"/>
  <c r="AH32" i="3" a="1"/>
  <c r="AH32" i="3" s="1"/>
  <c r="AE43" i="3" a="1"/>
  <c r="AE43" i="3" s="1"/>
  <c r="AC43" i="3" a="1"/>
  <c r="AC43" i="3" s="1"/>
  <c r="AD32" i="3" a="1"/>
  <c r="AD32" i="3" s="1"/>
  <c r="BC47" i="3" a="1"/>
  <c r="BC47" i="3" s="1"/>
  <c r="BF58" i="3" a="1"/>
  <c r="BF58" i="3" s="1"/>
  <c r="BA36" i="3" a="1"/>
  <c r="BA36" i="3" s="1"/>
  <c r="BD47" i="3" a="1"/>
  <c r="BD47" i="3" s="1"/>
  <c r="BG58" i="3" a="1"/>
  <c r="BG58" i="3" s="1"/>
  <c r="BB36" i="3" a="1"/>
  <c r="BB36" i="3" s="1"/>
  <c r="BE47" i="3" a="1"/>
  <c r="BE47" i="3" s="1"/>
  <c r="BH58" i="3" a="1"/>
  <c r="BH58" i="3" s="1"/>
  <c r="BC36" i="3" a="1"/>
  <c r="BC36" i="3" s="1"/>
  <c r="BF47" i="3" a="1"/>
  <c r="BF47" i="3" s="1"/>
  <c r="BE36" i="3" a="1"/>
  <c r="BE36" i="3" s="1"/>
  <c r="BH47" i="3" a="1"/>
  <c r="BH47" i="3" s="1"/>
  <c r="BD36" i="3" a="1"/>
  <c r="BD36" i="3" s="1"/>
  <c r="BF36" i="3" a="1"/>
  <c r="BF36" i="3" s="1"/>
  <c r="BG36" i="3" a="1"/>
  <c r="BG36" i="3" s="1"/>
  <c r="BH36" i="3" a="1"/>
  <c r="BH36" i="3" s="1"/>
  <c r="BA47" i="3" a="1"/>
  <c r="BA47" i="3" s="1"/>
  <c r="BG47" i="3" a="1"/>
  <c r="BG47" i="3" s="1"/>
  <c r="BA58" i="3" a="1"/>
  <c r="BA58" i="3" s="1"/>
  <c r="BB47" i="3" a="1"/>
  <c r="BB47" i="3" s="1"/>
  <c r="BC58" i="3" a="1"/>
  <c r="BC58" i="3" s="1"/>
  <c r="BD58" i="3" a="1"/>
  <c r="BD58" i="3" s="1"/>
  <c r="BE58" i="3" a="1"/>
  <c r="BE58" i="3" s="1"/>
  <c r="BB58" i="3" a="1"/>
  <c r="BB58" i="3" s="1"/>
  <c r="BO38" i="17" a="1"/>
  <c r="BO38" i="17" s="1"/>
  <c r="BI60" i="17" a="1"/>
  <c r="BI60" i="17" s="1"/>
  <c r="BP38" i="17" a="1"/>
  <c r="BP38" i="17" s="1"/>
  <c r="BJ60" i="17" a="1"/>
  <c r="BJ60" i="17" s="1"/>
  <c r="BK60" i="17" a="1"/>
  <c r="BK60" i="17" s="1"/>
  <c r="BI49" i="17" a="1"/>
  <c r="BI49" i="17" s="1"/>
  <c r="BL60" i="17" a="1"/>
  <c r="BL60" i="17" s="1"/>
  <c r="BK49" i="17" a="1"/>
  <c r="BK49" i="17" s="1"/>
  <c r="BN60" i="17" a="1"/>
  <c r="BN60" i="17" s="1"/>
  <c r="BN49" i="17" a="1"/>
  <c r="BN49" i="17" s="1"/>
  <c r="BO49" i="17" a="1"/>
  <c r="BO49" i="17" s="1"/>
  <c r="BP49" i="17" a="1"/>
  <c r="BP49" i="17" s="1"/>
  <c r="BM60" i="17" a="1"/>
  <c r="BM60" i="17" s="1"/>
  <c r="BO60" i="17" a="1"/>
  <c r="BO60" i="17" s="1"/>
  <c r="BI38" i="17" a="1"/>
  <c r="BI38" i="17" s="1"/>
  <c r="BP60" i="17" a="1"/>
  <c r="BP60" i="17" s="1"/>
  <c r="BM49" i="17" a="1"/>
  <c r="BM49" i="17" s="1"/>
  <c r="BM38" i="17" a="1"/>
  <c r="BM38" i="17" s="1"/>
  <c r="BL49" i="17" a="1"/>
  <c r="BL49" i="17" s="1"/>
  <c r="BJ38" i="17" a="1"/>
  <c r="BJ38" i="17" s="1"/>
  <c r="BN38" i="17" a="1"/>
  <c r="BN38" i="17" s="1"/>
  <c r="BK38" i="17" a="1"/>
  <c r="BK38" i="17" s="1"/>
  <c r="BL38" i="17" a="1"/>
  <c r="BL38" i="17" s="1"/>
  <c r="BJ49" i="17" a="1"/>
  <c r="BJ49" i="17" s="1"/>
  <c r="P32" i="3" a="1"/>
  <c r="P32" i="3" s="1"/>
  <c r="T43" i="3" a="1"/>
  <c r="T43" i="3" s="1"/>
  <c r="N32" i="3" a="1"/>
  <c r="N32" i="3" s="1"/>
  <c r="M54" i="3" a="1"/>
  <c r="M54" i="3" s="1"/>
  <c r="O32" i="3" a="1"/>
  <c r="O32" i="3" s="1"/>
  <c r="N54" i="3" a="1"/>
  <c r="N54" i="3" s="1"/>
  <c r="R32" i="3" a="1"/>
  <c r="R32" i="3" s="1"/>
  <c r="M43" i="3" a="1"/>
  <c r="M43" i="3" s="1"/>
  <c r="P54" i="3" a="1"/>
  <c r="P54" i="3" s="1"/>
  <c r="N43" i="3" a="1"/>
  <c r="N43" i="3" s="1"/>
  <c r="M32" i="3" a="1"/>
  <c r="M32" i="3" s="1"/>
  <c r="P43" i="3" a="1"/>
  <c r="P43" i="3" s="1"/>
  <c r="Q32" i="3" a="1"/>
  <c r="Q32" i="3" s="1"/>
  <c r="Q43" i="3" a="1"/>
  <c r="Q43" i="3" s="1"/>
  <c r="O54" i="3" a="1"/>
  <c r="O54" i="3" s="1"/>
  <c r="T32" i="3" a="1"/>
  <c r="T32" i="3" s="1"/>
  <c r="S43" i="3" a="1"/>
  <c r="S43" i="3" s="1"/>
  <c r="R54" i="3" a="1"/>
  <c r="R54" i="3" s="1"/>
  <c r="S32" i="3" a="1"/>
  <c r="S32" i="3" s="1"/>
  <c r="S54" i="3" a="1"/>
  <c r="S54" i="3" s="1"/>
  <c r="O43" i="3" a="1"/>
  <c r="O43" i="3" s="1"/>
  <c r="T54" i="3" a="1"/>
  <c r="T54" i="3" s="1"/>
  <c r="R43" i="3" a="1"/>
  <c r="R43" i="3" s="1"/>
  <c r="Q54" i="3" a="1"/>
  <c r="Q54" i="3" s="1"/>
  <c r="E34" i="3" a="1"/>
  <c r="E34" i="3" s="1"/>
  <c r="J45" i="3" a="1"/>
  <c r="J45" i="3" s="1"/>
  <c r="F34" i="3" a="1"/>
  <c r="F34" i="3" s="1"/>
  <c r="L45" i="3" a="1"/>
  <c r="L45" i="3" s="1"/>
  <c r="E56" i="3" a="1"/>
  <c r="E56" i="3" s="1"/>
  <c r="H34" i="3" a="1"/>
  <c r="H34" i="3" s="1"/>
  <c r="E45" i="3" a="1"/>
  <c r="E45" i="3" s="1"/>
  <c r="I34" i="3" a="1"/>
  <c r="I34" i="3" s="1"/>
  <c r="H45" i="3" a="1"/>
  <c r="H45" i="3" s="1"/>
  <c r="G56" i="3" a="1"/>
  <c r="G56" i="3" s="1"/>
  <c r="I45" i="3" a="1"/>
  <c r="I45" i="3" s="1"/>
  <c r="H56" i="3" a="1"/>
  <c r="H56" i="3" s="1"/>
  <c r="J34" i="3" a="1"/>
  <c r="J34" i="3" s="1"/>
  <c r="K45" i="3" a="1"/>
  <c r="K45" i="3" s="1"/>
  <c r="I56" i="3" a="1"/>
  <c r="I56" i="3" s="1"/>
  <c r="G45" i="3" a="1"/>
  <c r="G45" i="3" s="1"/>
  <c r="L34" i="3" a="1"/>
  <c r="L34" i="3" s="1"/>
  <c r="K56" i="3" a="1"/>
  <c r="K56" i="3" s="1"/>
  <c r="F45" i="3" a="1"/>
  <c r="F45" i="3" s="1"/>
  <c r="G34" i="3" a="1"/>
  <c r="G34" i="3" s="1"/>
  <c r="F56" i="3" a="1"/>
  <c r="F56" i="3" s="1"/>
  <c r="J56" i="3" a="1"/>
  <c r="J56" i="3" s="1"/>
  <c r="K34" i="3" a="1"/>
  <c r="K34" i="3" s="1"/>
  <c r="L56" i="3" a="1"/>
  <c r="L56" i="3" s="1"/>
  <c r="AY35" i="3" a="1"/>
  <c r="AY35" i="3" s="1"/>
  <c r="AZ46" i="3" a="1"/>
  <c r="AZ46" i="3" s="1"/>
  <c r="AS57" i="3" a="1"/>
  <c r="AS57" i="3" s="1"/>
  <c r="AT57" i="3" a="1"/>
  <c r="AT57" i="3" s="1"/>
  <c r="AS46" i="3" a="1"/>
  <c r="AS46" i="3" s="1"/>
  <c r="AV57" i="3" a="1"/>
  <c r="AV57" i="3" s="1"/>
  <c r="AX46" i="3" a="1"/>
  <c r="AX46" i="3" s="1"/>
  <c r="AW57" i="3" a="1"/>
  <c r="AW57" i="3" s="1"/>
  <c r="AY46" i="3" a="1"/>
  <c r="AY46" i="3" s="1"/>
  <c r="AX57" i="3" a="1"/>
  <c r="AX57" i="3" s="1"/>
  <c r="AY57" i="3" a="1"/>
  <c r="AY57" i="3" s="1"/>
  <c r="AW46" i="3" a="1"/>
  <c r="AW46" i="3" s="1"/>
  <c r="AV35" i="3" a="1"/>
  <c r="AV35" i="3" s="1"/>
  <c r="AS35" i="3" a="1"/>
  <c r="AS35" i="3" s="1"/>
  <c r="AU57" i="3" a="1"/>
  <c r="AU57" i="3" s="1"/>
  <c r="AX35" i="3" a="1"/>
  <c r="AX35" i="3" s="1"/>
  <c r="AZ35" i="3" a="1"/>
  <c r="AZ35" i="3" s="1"/>
  <c r="AZ57" i="3" a="1"/>
  <c r="AZ57" i="3" s="1"/>
  <c r="AU35" i="3" a="1"/>
  <c r="AU35" i="3" s="1"/>
  <c r="AV46" i="3" a="1"/>
  <c r="AV46" i="3" s="1"/>
  <c r="AW35" i="3" a="1"/>
  <c r="AW35" i="3" s="1"/>
  <c r="AT46" i="3" a="1"/>
  <c r="AT46" i="3" s="1"/>
  <c r="AU46" i="3" a="1"/>
  <c r="AU46" i="3" s="1"/>
  <c r="AT35" i="3" a="1"/>
  <c r="AT35" i="3" s="1"/>
  <c r="G58" i="17" a="1"/>
  <c r="G58" i="17" s="1"/>
  <c r="F47" i="17" a="1"/>
  <c r="F47" i="17" s="1"/>
  <c r="H58" i="17" a="1"/>
  <c r="H58" i="17" s="1"/>
  <c r="E36" i="17" a="1"/>
  <c r="E36" i="17" s="1"/>
  <c r="I58" i="17" a="1"/>
  <c r="I58" i="17" s="1"/>
  <c r="G47" i="17" a="1"/>
  <c r="G47" i="17" s="1"/>
  <c r="J58" i="17" a="1"/>
  <c r="J58" i="17" s="1"/>
  <c r="I47" i="17" a="1"/>
  <c r="I47" i="17" s="1"/>
  <c r="L58" i="17" a="1"/>
  <c r="L58" i="17" s="1"/>
  <c r="F36" i="17" a="1"/>
  <c r="F36" i="17" s="1"/>
  <c r="G36" i="17" a="1"/>
  <c r="G36" i="17" s="1"/>
  <c r="H36" i="17" a="1"/>
  <c r="H36" i="17" s="1"/>
  <c r="J36" i="17" a="1"/>
  <c r="J36" i="17" s="1"/>
  <c r="E47" i="17" a="1"/>
  <c r="E47" i="17" s="1"/>
  <c r="I36" i="17" a="1"/>
  <c r="I36" i="17" s="1"/>
  <c r="H47" i="17" a="1"/>
  <c r="H47" i="17" s="1"/>
  <c r="K36" i="17" a="1"/>
  <c r="K36" i="17" s="1"/>
  <c r="J47" i="17" a="1"/>
  <c r="J47" i="17" s="1"/>
  <c r="K58" i="17" a="1"/>
  <c r="K58" i="17" s="1"/>
  <c r="L36" i="17" a="1"/>
  <c r="L36" i="17" s="1"/>
  <c r="E58" i="17" a="1"/>
  <c r="E58" i="17" s="1"/>
  <c r="K47" i="17" a="1"/>
  <c r="K47" i="17" s="1"/>
  <c r="F58" i="17" a="1"/>
  <c r="F58" i="17" s="1"/>
  <c r="L47" i="17" a="1"/>
  <c r="L47" i="17" s="1"/>
  <c r="W35" i="17" a="1"/>
  <c r="W35" i="17" s="1"/>
  <c r="V46" i="17" a="1"/>
  <c r="V46" i="17" s="1"/>
  <c r="Y57" i="17" a="1"/>
  <c r="Y57" i="17" s="1"/>
  <c r="X35" i="17" a="1"/>
  <c r="X35" i="17" s="1"/>
  <c r="U57" i="17" a="1"/>
  <c r="U57" i="17" s="1"/>
  <c r="Z35" i="17" a="1"/>
  <c r="Z35" i="17" s="1"/>
  <c r="W46" i="17" a="1"/>
  <c r="W46" i="17" s="1"/>
  <c r="W57" i="17" a="1"/>
  <c r="W57" i="17" s="1"/>
  <c r="Y35" i="17" a="1"/>
  <c r="Y35" i="17" s="1"/>
  <c r="V57" i="17" a="1"/>
  <c r="V57" i="17" s="1"/>
  <c r="AA35" i="17" a="1"/>
  <c r="AA35" i="17" s="1"/>
  <c r="AB35" i="17" a="1"/>
  <c r="AB35" i="17" s="1"/>
  <c r="Z57" i="17" a="1"/>
  <c r="Z57" i="17" s="1"/>
  <c r="AA57" i="17" a="1"/>
  <c r="AA57" i="17" s="1"/>
  <c r="U35" i="17" a="1"/>
  <c r="U35" i="17" s="1"/>
  <c r="V35" i="17" a="1"/>
  <c r="V35" i="17" s="1"/>
  <c r="X57" i="17" a="1"/>
  <c r="X57" i="17" s="1"/>
  <c r="AB57" i="17" a="1"/>
  <c r="AB57" i="17" s="1"/>
  <c r="X46" i="17" a="1"/>
  <c r="X46" i="17" s="1"/>
  <c r="U46" i="17" a="1"/>
  <c r="U46" i="17" s="1"/>
  <c r="Y46" i="17" a="1"/>
  <c r="Y46" i="17" s="1"/>
  <c r="Z46" i="17" a="1"/>
  <c r="Z46" i="17" s="1"/>
  <c r="AA46" i="17" a="1"/>
  <c r="AA46" i="17" s="1"/>
  <c r="AB46" i="17" a="1"/>
  <c r="AB46" i="17" s="1"/>
  <c r="AX33" i="3" a="1"/>
  <c r="AX33" i="3" s="1"/>
  <c r="AU44" i="3" a="1"/>
  <c r="AU44" i="3" s="1"/>
  <c r="AX55" i="3" a="1"/>
  <c r="AX55" i="3" s="1"/>
  <c r="AW44" i="3" a="1"/>
  <c r="AW44" i="3" s="1"/>
  <c r="AZ55" i="3" a="1"/>
  <c r="AZ55" i="3" s="1"/>
  <c r="AX44" i="3" a="1"/>
  <c r="AX44" i="3" s="1"/>
  <c r="AS33" i="3" a="1"/>
  <c r="AS33" i="3" s="1"/>
  <c r="AZ44" i="3" a="1"/>
  <c r="AZ44" i="3" s="1"/>
  <c r="AW55" i="3" a="1"/>
  <c r="AW55" i="3" s="1"/>
  <c r="AY55" i="3" a="1"/>
  <c r="AY55" i="3" s="1"/>
  <c r="AT33" i="3" a="1"/>
  <c r="AT33" i="3" s="1"/>
  <c r="AV44" i="3" a="1"/>
  <c r="AV44" i="3" s="1"/>
  <c r="AZ33" i="3" a="1"/>
  <c r="AZ33" i="3" s="1"/>
  <c r="AV55" i="3" a="1"/>
  <c r="AV55" i="3" s="1"/>
  <c r="AW33" i="3" a="1"/>
  <c r="AW33" i="3" s="1"/>
  <c r="AY44" i="3" a="1"/>
  <c r="AY44" i="3" s="1"/>
  <c r="AU55" i="3" a="1"/>
  <c r="AU55" i="3" s="1"/>
  <c r="AS44" i="3" a="1"/>
  <c r="AS44" i="3" s="1"/>
  <c r="AT44" i="3" a="1"/>
  <c r="AT44" i="3" s="1"/>
  <c r="AS55" i="3" a="1"/>
  <c r="AS55" i="3" s="1"/>
  <c r="AT55" i="3" a="1"/>
  <c r="AT55" i="3" s="1"/>
  <c r="AU33" i="3" a="1"/>
  <c r="AU33" i="3" s="1"/>
  <c r="AV33" i="3" a="1"/>
  <c r="AV33" i="3" s="1"/>
  <c r="AY33" i="3" a="1"/>
  <c r="AY33" i="3" s="1"/>
  <c r="AM35" i="3" a="1"/>
  <c r="AM35" i="3" s="1"/>
  <c r="AN46" i="3" a="1"/>
  <c r="AN46" i="3" s="1"/>
  <c r="AQ57" i="3" a="1"/>
  <c r="AQ57" i="3" s="1"/>
  <c r="AO35" i="3" a="1"/>
  <c r="AO35" i="3" s="1"/>
  <c r="AP46" i="3" a="1"/>
  <c r="AP46" i="3" s="1"/>
  <c r="AP35" i="3" a="1"/>
  <c r="AP35" i="3" s="1"/>
  <c r="AQ46" i="3" a="1"/>
  <c r="AQ46" i="3" s="1"/>
  <c r="AR35" i="3" a="1"/>
  <c r="AR35" i="3" s="1"/>
  <c r="AK35" i="3" a="1"/>
  <c r="AK35" i="3" s="1"/>
  <c r="AL35" i="3" a="1"/>
  <c r="AL35" i="3" s="1"/>
  <c r="AN35" i="3" a="1"/>
  <c r="AN35" i="3" s="1"/>
  <c r="AO57" i="3" a="1"/>
  <c r="AO57" i="3" s="1"/>
  <c r="AL46" i="3" a="1"/>
  <c r="AL46" i="3" s="1"/>
  <c r="AR46" i="3" a="1"/>
  <c r="AR46" i="3" s="1"/>
  <c r="AN57" i="3" a="1"/>
  <c r="AN57" i="3" s="1"/>
  <c r="AM57" i="3" a="1"/>
  <c r="AM57" i="3" s="1"/>
  <c r="AK46" i="3" a="1"/>
  <c r="AK46" i="3" s="1"/>
  <c r="AR57" i="3" a="1"/>
  <c r="AR57" i="3" s="1"/>
  <c r="AM46" i="3" a="1"/>
  <c r="AM46" i="3" s="1"/>
  <c r="AL57" i="3" a="1"/>
  <c r="AL57" i="3" s="1"/>
  <c r="AP57" i="3" a="1"/>
  <c r="AP57" i="3" s="1"/>
  <c r="AO46" i="3" a="1"/>
  <c r="AO46" i="3" s="1"/>
  <c r="AK57" i="3" a="1"/>
  <c r="AK57" i="3" s="1"/>
  <c r="AQ35" i="3" a="1"/>
  <c r="AQ35" i="3" s="1"/>
  <c r="Y36" i="17" a="1"/>
  <c r="Y36" i="17" s="1"/>
  <c r="AB47" i="17" a="1"/>
  <c r="AB47" i="17" s="1"/>
  <c r="Z36" i="17" a="1"/>
  <c r="Z36" i="17" s="1"/>
  <c r="AA36" i="17" a="1"/>
  <c r="AA36" i="17" s="1"/>
  <c r="U58" i="17" a="1"/>
  <c r="U58" i="17" s="1"/>
  <c r="AB36" i="17" a="1"/>
  <c r="AB36" i="17" s="1"/>
  <c r="V58" i="17" a="1"/>
  <c r="V58" i="17" s="1"/>
  <c r="U47" i="17" a="1"/>
  <c r="U47" i="17" s="1"/>
  <c r="X58" i="17" a="1"/>
  <c r="X58" i="17" s="1"/>
  <c r="V36" i="17" a="1"/>
  <c r="V36" i="17" s="1"/>
  <c r="W36" i="17" a="1"/>
  <c r="W36" i="17" s="1"/>
  <c r="X36" i="17" a="1"/>
  <c r="X36" i="17" s="1"/>
  <c r="V47" i="17" a="1"/>
  <c r="V47" i="17" s="1"/>
  <c r="W47" i="17" a="1"/>
  <c r="W47" i="17" s="1"/>
  <c r="Y47" i="17" a="1"/>
  <c r="Y47" i="17" s="1"/>
  <c r="AA58" i="17" a="1"/>
  <c r="AA58" i="17" s="1"/>
  <c r="W58" i="17" a="1"/>
  <c r="W58" i="17" s="1"/>
  <c r="Y58" i="17" a="1"/>
  <c r="Y58" i="17" s="1"/>
  <c r="Z58" i="17" a="1"/>
  <c r="Z58" i="17" s="1"/>
  <c r="AB58" i="17" a="1"/>
  <c r="AB58" i="17" s="1"/>
  <c r="X47" i="17" a="1"/>
  <c r="X47" i="17" s="1"/>
  <c r="Z47" i="17" a="1"/>
  <c r="Z47" i="17" s="1"/>
  <c r="AA47" i="17" a="1"/>
  <c r="AA47" i="17" s="1"/>
  <c r="U36" i="17" a="1"/>
  <c r="U36" i="17" s="1"/>
  <c r="BD33" i="17" a="1"/>
  <c r="BD33" i="17" s="1"/>
  <c r="BF44" i="17" a="1"/>
  <c r="BF44" i="17" s="1"/>
  <c r="BB55" i="17" a="1"/>
  <c r="BB55" i="17" s="1"/>
  <c r="BH33" i="17" a="1"/>
  <c r="BH33" i="17" s="1"/>
  <c r="BH44" i="17" a="1"/>
  <c r="BH44" i="17" s="1"/>
  <c r="BH55" i="17" a="1"/>
  <c r="BH55" i="17" s="1"/>
  <c r="BD44" i="17" a="1"/>
  <c r="BD44" i="17" s="1"/>
  <c r="BE44" i="17" a="1"/>
  <c r="BE44" i="17" s="1"/>
  <c r="BG44" i="17" a="1"/>
  <c r="BG44" i="17" s="1"/>
  <c r="BA33" i="17" a="1"/>
  <c r="BA33" i="17" s="1"/>
  <c r="BA55" i="17" a="1"/>
  <c r="BA55" i="17" s="1"/>
  <c r="BC33" i="17" a="1"/>
  <c r="BC33" i="17" s="1"/>
  <c r="BA44" i="17" a="1"/>
  <c r="BA44" i="17" s="1"/>
  <c r="BD55" i="17" a="1"/>
  <c r="BD55" i="17" s="1"/>
  <c r="BE33" i="17" a="1"/>
  <c r="BE33" i="17" s="1"/>
  <c r="BB44" i="17" a="1"/>
  <c r="BB44" i="17" s="1"/>
  <c r="BE55" i="17" a="1"/>
  <c r="BE55" i="17" s="1"/>
  <c r="BF33" i="17" a="1"/>
  <c r="BF33" i="17" s="1"/>
  <c r="BC44" i="17" a="1"/>
  <c r="BC44" i="17" s="1"/>
  <c r="BF55" i="17" a="1"/>
  <c r="BF55" i="17" s="1"/>
  <c r="BB33" i="17" a="1"/>
  <c r="BB33" i="17" s="1"/>
  <c r="BG33" i="17" a="1"/>
  <c r="BG33" i="17" s="1"/>
  <c r="BC55" i="17" a="1"/>
  <c r="BC55" i="17" s="1"/>
  <c r="BG55" i="17" a="1"/>
  <c r="BG55" i="17" s="1"/>
  <c r="BC31" i="3" a="1"/>
  <c r="BC31" i="3" s="1"/>
  <c r="BE42" i="3" a="1"/>
  <c r="BE42" i="3" s="1"/>
  <c r="BB31" i="3" a="1"/>
  <c r="BB31" i="3" s="1"/>
  <c r="BB42" i="3" a="1"/>
  <c r="BB42" i="3" s="1"/>
  <c r="BE31" i="3" a="1"/>
  <c r="BE31" i="3" s="1"/>
  <c r="BD42" i="3" a="1"/>
  <c r="BD42" i="3" s="1"/>
  <c r="BB53" i="3" a="1"/>
  <c r="BB53" i="3" s="1"/>
  <c r="BF31" i="3" a="1"/>
  <c r="BF31" i="3" s="1"/>
  <c r="BF42" i="3" a="1"/>
  <c r="BF42" i="3" s="1"/>
  <c r="BC53" i="3" a="1"/>
  <c r="BC53" i="3" s="1"/>
  <c r="BH31" i="3" a="1"/>
  <c r="BH31" i="3" s="1"/>
  <c r="BH42" i="3" a="1"/>
  <c r="BH42" i="3" s="1"/>
  <c r="BE53" i="3" a="1"/>
  <c r="BE53" i="3" s="1"/>
  <c r="BA53" i="3" a="1"/>
  <c r="BA53" i="3" s="1"/>
  <c r="BF53" i="3" a="1"/>
  <c r="BF53" i="3" s="1"/>
  <c r="BA31" i="3" a="1"/>
  <c r="BA31" i="3" s="1"/>
  <c r="BA42" i="3" a="1"/>
  <c r="BA42" i="3" s="1"/>
  <c r="BG53" i="3" a="1"/>
  <c r="BG53" i="3" s="1"/>
  <c r="BG31" i="3" a="1"/>
  <c r="BG31" i="3" s="1"/>
  <c r="BG42" i="3" a="1"/>
  <c r="BG42" i="3" s="1"/>
  <c r="BD53" i="3" a="1"/>
  <c r="BD53" i="3" s="1"/>
  <c r="BH53" i="3" a="1"/>
  <c r="BH53" i="3" s="1"/>
  <c r="BC42" i="3" a="1"/>
  <c r="BC42" i="3" s="1"/>
  <c r="BD31" i="3" a="1"/>
  <c r="BD31" i="3" s="1"/>
  <c r="AT49" i="17" a="1"/>
  <c r="AT49" i="17" s="1"/>
  <c r="AW60" i="17" a="1"/>
  <c r="AW60" i="17" s="1"/>
  <c r="AU49" i="17" a="1"/>
  <c r="AU49" i="17" s="1"/>
  <c r="AX60" i="17" a="1"/>
  <c r="AX60" i="17" s="1"/>
  <c r="AS38" i="17" a="1"/>
  <c r="AS38" i="17" s="1"/>
  <c r="AV49" i="17" a="1"/>
  <c r="AV49" i="17" s="1"/>
  <c r="AY60" i="17" a="1"/>
  <c r="AY60" i="17" s="1"/>
  <c r="AT38" i="17" a="1"/>
  <c r="AT38" i="17" s="1"/>
  <c r="AW49" i="17" a="1"/>
  <c r="AW49" i="17" s="1"/>
  <c r="AZ60" i="17" a="1"/>
  <c r="AZ60" i="17" s="1"/>
  <c r="AV38" i="17" a="1"/>
  <c r="AV38" i="17" s="1"/>
  <c r="AY49" i="17" a="1"/>
  <c r="AY49" i="17" s="1"/>
  <c r="AY38" i="17" a="1"/>
  <c r="AY38" i="17" s="1"/>
  <c r="AZ38" i="17" a="1"/>
  <c r="AZ38" i="17" s="1"/>
  <c r="AS49" i="17" a="1"/>
  <c r="AS49" i="17" s="1"/>
  <c r="AX49" i="17" a="1"/>
  <c r="AX49" i="17" s="1"/>
  <c r="AZ49" i="17" a="1"/>
  <c r="AZ49" i="17" s="1"/>
  <c r="AS60" i="17" a="1"/>
  <c r="AS60" i="17" s="1"/>
  <c r="AU60" i="17" a="1"/>
  <c r="AU60" i="17" s="1"/>
  <c r="AU38" i="17" a="1"/>
  <c r="AU38" i="17" s="1"/>
  <c r="AW38" i="17" a="1"/>
  <c r="AW38" i="17" s="1"/>
  <c r="AX38" i="17" a="1"/>
  <c r="AX38" i="17" s="1"/>
  <c r="AT60" i="17" a="1"/>
  <c r="AT60" i="17" s="1"/>
  <c r="AV60" i="17" a="1"/>
  <c r="AV60" i="17" s="1"/>
  <c r="BN31" i="17" a="1"/>
  <c r="BN31" i="17" s="1"/>
  <c r="BJ42" i="17" a="1"/>
  <c r="BJ42" i="17" s="1"/>
  <c r="BM53" i="17" a="1"/>
  <c r="BM53" i="17" s="1"/>
  <c r="BI31" i="17" a="1"/>
  <c r="BI31" i="17" s="1"/>
  <c r="BI42" i="17" a="1"/>
  <c r="BI42" i="17" s="1"/>
  <c r="BJ53" i="17" a="1"/>
  <c r="BJ53" i="17" s="1"/>
  <c r="BP42" i="17" a="1"/>
  <c r="BP42" i="17" s="1"/>
  <c r="BI53" i="17" a="1"/>
  <c r="BI53" i="17" s="1"/>
  <c r="BK31" i="17" a="1"/>
  <c r="BK31" i="17" s="1"/>
  <c r="BL53" i="17" a="1"/>
  <c r="BL53" i="17" s="1"/>
  <c r="BL31" i="17" a="1"/>
  <c r="BL31" i="17" s="1"/>
  <c r="BN53" i="17" a="1"/>
  <c r="BN53" i="17" s="1"/>
  <c r="BK42" i="17" a="1"/>
  <c r="BK42" i="17" s="1"/>
  <c r="BL42" i="17" a="1"/>
  <c r="BL42" i="17" s="1"/>
  <c r="BM42" i="17" a="1"/>
  <c r="BM42" i="17" s="1"/>
  <c r="BO42" i="17" a="1"/>
  <c r="BO42" i="17" s="1"/>
  <c r="BJ31" i="17" a="1"/>
  <c r="BJ31" i="17" s="1"/>
  <c r="BM31" i="17" a="1"/>
  <c r="BM31" i="17" s="1"/>
  <c r="BP53" i="17" a="1"/>
  <c r="BP53" i="17" s="1"/>
  <c r="BO31" i="17" a="1"/>
  <c r="BO31" i="17" s="1"/>
  <c r="BP31" i="17" a="1"/>
  <c r="BP31" i="17" s="1"/>
  <c r="BK53" i="17" a="1"/>
  <c r="BK53" i="17" s="1"/>
  <c r="BN42" i="17" a="1"/>
  <c r="BN42" i="17" s="1"/>
  <c r="BO53" i="17" a="1"/>
  <c r="BO53" i="17" s="1"/>
  <c r="AT30" i="17" a="1"/>
  <c r="AT30" i="17" s="1"/>
  <c r="AU41" i="17" a="1"/>
  <c r="AU41" i="17" s="1"/>
  <c r="AX52" i="17" a="1"/>
  <c r="AX52" i="17" s="1"/>
  <c r="AU30" i="17" a="1"/>
  <c r="AU30" i="17" s="1"/>
  <c r="AV41" i="17" a="1"/>
  <c r="AV41" i="17" s="1"/>
  <c r="AV30" i="17" a="1"/>
  <c r="AV30" i="17" s="1"/>
  <c r="AW41" i="17" a="1"/>
  <c r="AW41" i="17" s="1"/>
  <c r="AZ52" i="17" a="1"/>
  <c r="AZ52" i="17" s="1"/>
  <c r="AZ41" i="17" a="1"/>
  <c r="AZ41" i="17" s="1"/>
  <c r="AS52" i="17" a="1"/>
  <c r="AS52" i="17" s="1"/>
  <c r="AY52" i="17" a="1"/>
  <c r="AY52" i="17" s="1"/>
  <c r="AS30" i="17" a="1"/>
  <c r="AS30" i="17" s="1"/>
  <c r="AX41" i="17" a="1"/>
  <c r="AX41" i="17" s="1"/>
  <c r="AV52" i="17" a="1"/>
  <c r="AV52" i="17" s="1"/>
  <c r="AU52" i="17" a="1"/>
  <c r="AU52" i="17" s="1"/>
  <c r="AS41" i="17" a="1"/>
  <c r="AS41" i="17" s="1"/>
  <c r="AW52" i="17" a="1"/>
  <c r="AW52" i="17" s="1"/>
  <c r="AY30" i="17" a="1"/>
  <c r="AY30" i="17" s="1"/>
  <c r="AZ30" i="17" a="1"/>
  <c r="AZ30" i="17" s="1"/>
  <c r="AT41" i="17" a="1"/>
  <c r="AT41" i="17" s="1"/>
  <c r="AY41" i="17" a="1"/>
  <c r="AY41" i="17" s="1"/>
  <c r="AT52" i="17" a="1"/>
  <c r="AT52" i="17" s="1"/>
  <c r="AW30" i="17" a="1"/>
  <c r="AW30" i="17" s="1"/>
  <c r="T3" i="17"/>
  <c r="AX30" i="17" a="1"/>
  <c r="AX30" i="17" s="1"/>
  <c r="O34" i="17" a="1"/>
  <c r="O34" i="17" s="1"/>
  <c r="P45" i="17" a="1"/>
  <c r="P45" i="17" s="1"/>
  <c r="S56" i="17" a="1"/>
  <c r="S56" i="17" s="1"/>
  <c r="R34" i="17" a="1"/>
  <c r="R34" i="17" s="1"/>
  <c r="S34" i="17" a="1"/>
  <c r="S34" i="17" s="1"/>
  <c r="M56" i="17" a="1"/>
  <c r="M56" i="17" s="1"/>
  <c r="T34" i="17" a="1"/>
  <c r="T34" i="17" s="1"/>
  <c r="N45" i="17" a="1"/>
  <c r="N45" i="17" s="1"/>
  <c r="O56" i="17" a="1"/>
  <c r="O56" i="17" s="1"/>
  <c r="M34" i="17" a="1"/>
  <c r="M34" i="17" s="1"/>
  <c r="T56" i="17" a="1"/>
  <c r="T56" i="17" s="1"/>
  <c r="N34" i="17" a="1"/>
  <c r="N34" i="17" s="1"/>
  <c r="P34" i="17" a="1"/>
  <c r="P34" i="17" s="1"/>
  <c r="M45" i="17" a="1"/>
  <c r="M45" i="17" s="1"/>
  <c r="O45" i="17" a="1"/>
  <c r="O45" i="17" s="1"/>
  <c r="Q34" i="17" a="1"/>
  <c r="Q34" i="17" s="1"/>
  <c r="N56" i="17" a="1"/>
  <c r="N56" i="17" s="1"/>
  <c r="P56" i="17" a="1"/>
  <c r="P56" i="17" s="1"/>
  <c r="Q56" i="17" a="1"/>
  <c r="Q56" i="17" s="1"/>
  <c r="R56" i="17" a="1"/>
  <c r="R56" i="17" s="1"/>
  <c r="R45" i="17" a="1"/>
  <c r="R45" i="17" s="1"/>
  <c r="S45" i="17" a="1"/>
  <c r="S45" i="17" s="1"/>
  <c r="T45" i="17" a="1"/>
  <c r="T45" i="17" s="1"/>
  <c r="Q45" i="17" a="1"/>
  <c r="Q45" i="17" s="1"/>
  <c r="BO33" i="17" a="1"/>
  <c r="BO33" i="17" s="1"/>
  <c r="BI55" i="17" a="1"/>
  <c r="BI55" i="17" s="1"/>
  <c r="BK44" i="17" a="1"/>
  <c r="BK44" i="17" s="1"/>
  <c r="BN55" i="17" a="1"/>
  <c r="BN55" i="17" s="1"/>
  <c r="BJ33" i="17" a="1"/>
  <c r="BJ33" i="17" s="1"/>
  <c r="BJ44" i="17" a="1"/>
  <c r="BJ44" i="17" s="1"/>
  <c r="BK55" i="17" a="1"/>
  <c r="BK55" i="17" s="1"/>
  <c r="BM33" i="17" a="1"/>
  <c r="BM33" i="17" s="1"/>
  <c r="BO55" i="17" a="1"/>
  <c r="BO55" i="17" s="1"/>
  <c r="BN33" i="17" a="1"/>
  <c r="BN33" i="17" s="1"/>
  <c r="BP55" i="17" a="1"/>
  <c r="BP55" i="17" s="1"/>
  <c r="BP33" i="17" a="1"/>
  <c r="BP33" i="17" s="1"/>
  <c r="BI44" i="17" a="1"/>
  <c r="BI44" i="17" s="1"/>
  <c r="BK33" i="17" a="1"/>
  <c r="BK33" i="17" s="1"/>
  <c r="BN44" i="17" a="1"/>
  <c r="BN44" i="17" s="1"/>
  <c r="BL55" i="17" a="1"/>
  <c r="BL55" i="17" s="1"/>
  <c r="BM55" i="17" a="1"/>
  <c r="BM55" i="17" s="1"/>
  <c r="BI33" i="17" a="1"/>
  <c r="BI33" i="17" s="1"/>
  <c r="BP44" i="17" a="1"/>
  <c r="BP44" i="17" s="1"/>
  <c r="BJ55" i="17" a="1"/>
  <c r="BJ55" i="17" s="1"/>
  <c r="BL33" i="17" a="1"/>
  <c r="BL33" i="17" s="1"/>
  <c r="BM44" i="17" a="1"/>
  <c r="BM44" i="17" s="1"/>
  <c r="BO44" i="17" a="1"/>
  <c r="BO44" i="17" s="1"/>
  <c r="BL44" i="17" a="1"/>
  <c r="BL44" i="17" s="1"/>
  <c r="L33" i="3" a="1"/>
  <c r="L33" i="3" s="1"/>
  <c r="E44" i="3" a="1"/>
  <c r="E44" i="3" s="1"/>
  <c r="E33" i="3" a="1"/>
  <c r="E33" i="3" s="1"/>
  <c r="F33" i="3" a="1"/>
  <c r="F33" i="3" s="1"/>
  <c r="H44" i="3" a="1"/>
  <c r="H44" i="3" s="1"/>
  <c r="I44" i="3" a="1"/>
  <c r="I44" i="3" s="1"/>
  <c r="H33" i="3" a="1"/>
  <c r="H33" i="3" s="1"/>
  <c r="K44" i="3" a="1"/>
  <c r="K44" i="3" s="1"/>
  <c r="I33" i="3" a="1"/>
  <c r="I33" i="3" s="1"/>
  <c r="L44" i="3" a="1"/>
  <c r="L44" i="3" s="1"/>
  <c r="F55" i="3" a="1"/>
  <c r="F55" i="3" s="1"/>
  <c r="K33" i="3" a="1"/>
  <c r="K33" i="3" s="1"/>
  <c r="G55" i="3" a="1"/>
  <c r="G55" i="3" s="1"/>
  <c r="G33" i="3" a="1"/>
  <c r="G33" i="3" s="1"/>
  <c r="J33" i="3" a="1"/>
  <c r="J33" i="3" s="1"/>
  <c r="G44" i="3" a="1"/>
  <c r="G44" i="3" s="1"/>
  <c r="E55" i="3" a="1"/>
  <c r="E55" i="3" s="1"/>
  <c r="I55" i="3" a="1"/>
  <c r="I55" i="3" s="1"/>
  <c r="K55" i="3" a="1"/>
  <c r="K55" i="3" s="1"/>
  <c r="F44" i="3" a="1"/>
  <c r="F44" i="3" s="1"/>
  <c r="L55" i="3" a="1"/>
  <c r="L55" i="3" s="1"/>
  <c r="J44" i="3" a="1"/>
  <c r="J44" i="3" s="1"/>
  <c r="H55" i="3" a="1"/>
  <c r="H55" i="3" s="1"/>
  <c r="J55" i="3" a="1"/>
  <c r="J55" i="3" s="1"/>
  <c r="W31" i="3" a="1"/>
  <c r="W31" i="3" s="1"/>
  <c r="U42" i="3" a="1"/>
  <c r="U42" i="3" s="1"/>
  <c r="AB42" i="3" a="1"/>
  <c r="AB42" i="3" s="1"/>
  <c r="Y42" i="3" a="1"/>
  <c r="Y42" i="3" s="1"/>
  <c r="AB53" i="3" a="1"/>
  <c r="AB53" i="3" s="1"/>
  <c r="AA42" i="3" a="1"/>
  <c r="AA42" i="3" s="1"/>
  <c r="U31" i="3" a="1"/>
  <c r="U31" i="3" s="1"/>
  <c r="U53" i="3" a="1"/>
  <c r="U53" i="3" s="1"/>
  <c r="Z42" i="3" a="1"/>
  <c r="Z42" i="3" s="1"/>
  <c r="V53" i="3" a="1"/>
  <c r="V53" i="3" s="1"/>
  <c r="W53" i="3" a="1"/>
  <c r="W53" i="3" s="1"/>
  <c r="Y53" i="3" a="1"/>
  <c r="Y53" i="3" s="1"/>
  <c r="Z53" i="3" a="1"/>
  <c r="Z53" i="3" s="1"/>
  <c r="X31" i="3" a="1"/>
  <c r="X31" i="3" s="1"/>
  <c r="AA31" i="3" a="1"/>
  <c r="AA31" i="3" s="1"/>
  <c r="AB31" i="3" a="1"/>
  <c r="AB31" i="3" s="1"/>
  <c r="V31" i="3" a="1"/>
  <c r="V31" i="3" s="1"/>
  <c r="AA53" i="3" a="1"/>
  <c r="AA53" i="3" s="1"/>
  <c r="Y31" i="3" a="1"/>
  <c r="Y31" i="3" s="1"/>
  <c r="X53" i="3" a="1"/>
  <c r="X53" i="3" s="1"/>
  <c r="V42" i="3" a="1"/>
  <c r="V42" i="3" s="1"/>
  <c r="W42" i="3" a="1"/>
  <c r="W42" i="3" s="1"/>
  <c r="X42" i="3" a="1"/>
  <c r="X42" i="3" s="1"/>
  <c r="Z31" i="3" a="1"/>
  <c r="Z31" i="3" s="1"/>
  <c r="BM33" i="3" a="1"/>
  <c r="BM33" i="3" s="1"/>
  <c r="BN33" i="3" a="1"/>
  <c r="BN33" i="3" s="1"/>
  <c r="BJ55" i="3" a="1"/>
  <c r="BJ55" i="3" s="1"/>
  <c r="BP33" i="3" a="1"/>
  <c r="BP33" i="3" s="1"/>
  <c r="BI44" i="3" a="1"/>
  <c r="BI44" i="3" s="1"/>
  <c r="BL55" i="3" a="1"/>
  <c r="BL55" i="3" s="1"/>
  <c r="BJ44" i="3" a="1"/>
  <c r="BJ44" i="3" s="1"/>
  <c r="BM55" i="3" a="1"/>
  <c r="BM55" i="3" s="1"/>
  <c r="BL44" i="3" a="1"/>
  <c r="BL44" i="3" s="1"/>
  <c r="BO55" i="3" a="1"/>
  <c r="BO55" i="3" s="1"/>
  <c r="BI33" i="3" a="1"/>
  <c r="BI33" i="3" s="1"/>
  <c r="BJ33" i="3" a="1"/>
  <c r="BJ33" i="3" s="1"/>
  <c r="BK55" i="3" a="1"/>
  <c r="BK55" i="3" s="1"/>
  <c r="BN55" i="3" a="1"/>
  <c r="BN55" i="3" s="1"/>
  <c r="BK33" i="3" a="1"/>
  <c r="BK33" i="3" s="1"/>
  <c r="BM44" i="3" a="1"/>
  <c r="BM44" i="3" s="1"/>
  <c r="BL33" i="3" a="1"/>
  <c r="BL33" i="3" s="1"/>
  <c r="BP55" i="3" a="1"/>
  <c r="BP55" i="3" s="1"/>
  <c r="BK44" i="3" a="1"/>
  <c r="BK44" i="3" s="1"/>
  <c r="BI55" i="3" a="1"/>
  <c r="BI55" i="3" s="1"/>
  <c r="BN44" i="3" a="1"/>
  <c r="BN44" i="3" s="1"/>
  <c r="BP44" i="3" a="1"/>
  <c r="BP44" i="3" s="1"/>
  <c r="BO44" i="3" a="1"/>
  <c r="BO44" i="3" s="1"/>
  <c r="BO33" i="3" a="1"/>
  <c r="BO33" i="3" s="1"/>
  <c r="H34" i="17" a="1"/>
  <c r="H34" i="17" s="1"/>
  <c r="G56" i="17" a="1"/>
  <c r="G56" i="17" s="1"/>
  <c r="I34" i="17" a="1"/>
  <c r="I34" i="17" s="1"/>
  <c r="I45" i="17" a="1"/>
  <c r="I45" i="17" s="1"/>
  <c r="L56" i="17" a="1"/>
  <c r="L56" i="17" s="1"/>
  <c r="L45" i="17" a="1"/>
  <c r="L45" i="17" s="1"/>
  <c r="J45" i="17" a="1"/>
  <c r="J45" i="17" s="1"/>
  <c r="E56" i="17" a="1"/>
  <c r="E56" i="17" s="1"/>
  <c r="K45" i="17" a="1"/>
  <c r="K45" i="17" s="1"/>
  <c r="F56" i="17" a="1"/>
  <c r="F56" i="17" s="1"/>
  <c r="K34" i="17" a="1"/>
  <c r="K34" i="17" s="1"/>
  <c r="E45" i="17" a="1"/>
  <c r="E45" i="17" s="1"/>
  <c r="E34" i="17" a="1"/>
  <c r="E34" i="17" s="1"/>
  <c r="F45" i="17" a="1"/>
  <c r="F45" i="17" s="1"/>
  <c r="H56" i="17" a="1"/>
  <c r="H56" i="17" s="1"/>
  <c r="H45" i="17" a="1"/>
  <c r="H45" i="17" s="1"/>
  <c r="K56" i="17" a="1"/>
  <c r="K56" i="17" s="1"/>
  <c r="G34" i="17" a="1"/>
  <c r="G34" i="17" s="1"/>
  <c r="J34" i="17" a="1"/>
  <c r="J34" i="17" s="1"/>
  <c r="L34" i="17" a="1"/>
  <c r="L34" i="17" s="1"/>
  <c r="I56" i="17" a="1"/>
  <c r="I56" i="17" s="1"/>
  <c r="F34" i="17" a="1"/>
  <c r="F34" i="17" s="1"/>
  <c r="J56" i="17" a="1"/>
  <c r="J56" i="17" s="1"/>
  <c r="G45" i="17" a="1"/>
  <c r="G45" i="17" s="1"/>
  <c r="S38" i="17" a="1"/>
  <c r="S38" i="17" s="1"/>
  <c r="M60" i="17" a="1"/>
  <c r="M60" i="17" s="1"/>
  <c r="T38" i="17" a="1"/>
  <c r="T38" i="17" s="1"/>
  <c r="N60" i="17" a="1"/>
  <c r="N60" i="17" s="1"/>
  <c r="O60" i="17" a="1"/>
  <c r="O60" i="17" s="1"/>
  <c r="M49" i="17" a="1"/>
  <c r="M49" i="17" s="1"/>
  <c r="P60" i="17" a="1"/>
  <c r="P60" i="17" s="1"/>
  <c r="O49" i="17" a="1"/>
  <c r="O49" i="17" s="1"/>
  <c r="R60" i="17" a="1"/>
  <c r="R60" i="17" s="1"/>
  <c r="T60" i="17" a="1"/>
  <c r="T60" i="17" s="1"/>
  <c r="M38" i="17" a="1"/>
  <c r="M38" i="17" s="1"/>
  <c r="N38" i="17" a="1"/>
  <c r="N38" i="17" s="1"/>
  <c r="O38" i="17" a="1"/>
  <c r="O38" i="17" s="1"/>
  <c r="Q38" i="17" a="1"/>
  <c r="Q38" i="17" s="1"/>
  <c r="N49" i="17" a="1"/>
  <c r="N49" i="17" s="1"/>
  <c r="R49" i="17" a="1"/>
  <c r="R49" i="17" s="1"/>
  <c r="Q60" i="17" a="1"/>
  <c r="Q60" i="17" s="1"/>
  <c r="S60" i="17" a="1"/>
  <c r="S60" i="17" s="1"/>
  <c r="P38" i="17" a="1"/>
  <c r="P38" i="17" s="1"/>
  <c r="R38" i="17" a="1"/>
  <c r="R38" i="17" s="1"/>
  <c r="P49" i="17" a="1"/>
  <c r="P49" i="17" s="1"/>
  <c r="Q49" i="17" a="1"/>
  <c r="Q49" i="17" s="1"/>
  <c r="S49" i="17" a="1"/>
  <c r="S49" i="17" s="1"/>
  <c r="T49" i="17" a="1"/>
  <c r="T49" i="17" s="1"/>
  <c r="K31" i="17" a="1"/>
  <c r="K31" i="17" s="1"/>
  <c r="I42" i="17" a="1"/>
  <c r="I42" i="17" s="1"/>
  <c r="L53" i="17" a="1"/>
  <c r="L53" i="17" s="1"/>
  <c r="F53" i="17" a="1"/>
  <c r="F53" i="17" s="1"/>
  <c r="L42" i="17" a="1"/>
  <c r="L42" i="17" s="1"/>
  <c r="H31" i="17" a="1"/>
  <c r="H31" i="17" s="1"/>
  <c r="I53" i="17" a="1"/>
  <c r="I53" i="17" s="1"/>
  <c r="E42" i="17" a="1"/>
  <c r="E42" i="17" s="1"/>
  <c r="K53" i="17" a="1"/>
  <c r="K53" i="17" s="1"/>
  <c r="F42" i="17" a="1"/>
  <c r="F42" i="17" s="1"/>
  <c r="I31" i="17" a="1"/>
  <c r="I31" i="17" s="1"/>
  <c r="J31" i="17" a="1"/>
  <c r="J31" i="17" s="1"/>
  <c r="L31" i="17" a="1"/>
  <c r="L31" i="17" s="1"/>
  <c r="E53" i="17" a="1"/>
  <c r="E53" i="17" s="1"/>
  <c r="H53" i="17" a="1"/>
  <c r="H53" i="17" s="1"/>
  <c r="J53" i="17" a="1"/>
  <c r="J53" i="17" s="1"/>
  <c r="J42" i="17" a="1"/>
  <c r="J42" i="17" s="1"/>
  <c r="G42" i="17" a="1"/>
  <c r="G42" i="17" s="1"/>
  <c r="H42" i="17" a="1"/>
  <c r="H42" i="17" s="1"/>
  <c r="E31" i="17" a="1"/>
  <c r="E31" i="17" s="1"/>
  <c r="F31" i="17" a="1"/>
  <c r="F31" i="17" s="1"/>
  <c r="G31" i="17" a="1"/>
  <c r="G31" i="17" s="1"/>
  <c r="K42" i="17" a="1"/>
  <c r="K42" i="17" s="1"/>
  <c r="G53" i="17" a="1"/>
  <c r="G53" i="17" s="1"/>
  <c r="AO41" i="3" a="1"/>
  <c r="AO41" i="3" s="1"/>
  <c r="AP41" i="3" a="1"/>
  <c r="AP41" i="3" s="1"/>
  <c r="AQ41" i="3" a="1"/>
  <c r="AQ41" i="3" s="1"/>
  <c r="AR41" i="3" a="1"/>
  <c r="AR41" i="3" s="1"/>
  <c r="AQ30" i="3" a="1"/>
  <c r="AQ30" i="3" s="1"/>
  <c r="AL30" i="3" a="1"/>
  <c r="AL30" i="3" s="1"/>
  <c r="AP52" i="3" a="1"/>
  <c r="AP52" i="3" s="1"/>
  <c r="AR30" i="3" a="1"/>
  <c r="AR30" i="3" s="1"/>
  <c r="AL52" i="3" a="1"/>
  <c r="AL52" i="3" s="1"/>
  <c r="AM30" i="3" a="1"/>
  <c r="AM30" i="3" s="1"/>
  <c r="AO30" i="3" a="1"/>
  <c r="AO30" i="3" s="1"/>
  <c r="AM52" i="3" a="1"/>
  <c r="AM52" i="3" s="1"/>
  <c r="AP30" i="3" a="1"/>
  <c r="AP30" i="3" s="1"/>
  <c r="AN52" i="3" a="1"/>
  <c r="AN52" i="3" s="1"/>
  <c r="AQ52" i="3" a="1"/>
  <c r="AQ52" i="3" s="1"/>
  <c r="AK30" i="3" a="1"/>
  <c r="AK30" i="3" s="1"/>
  <c r="AM41" i="3" a="1"/>
  <c r="AM41" i="3" s="1"/>
  <c r="AR52" i="3" a="1"/>
  <c r="AR52" i="3" s="1"/>
  <c r="AN41" i="3" a="1"/>
  <c r="AN41" i="3" s="1"/>
  <c r="AK41" i="3" a="1"/>
  <c r="AK41" i="3" s="1"/>
  <c r="AK52" i="3" a="1"/>
  <c r="AK52" i="3" s="1"/>
  <c r="AN30" i="3" a="1"/>
  <c r="AN30" i="3" s="1"/>
  <c r="AO52" i="3" a="1"/>
  <c r="AO52" i="3" s="1"/>
  <c r="AL41" i="3" a="1"/>
  <c r="AL41" i="3" s="1"/>
  <c r="S3" i="3"/>
  <c r="AK37" i="3" a="1"/>
  <c r="AK37" i="3" s="1"/>
  <c r="AN48" i="3" a="1"/>
  <c r="AN48" i="3" s="1"/>
  <c r="AQ59" i="3" a="1"/>
  <c r="AQ59" i="3" s="1"/>
  <c r="AL37" i="3" a="1"/>
  <c r="AL37" i="3" s="1"/>
  <c r="AO48" i="3" a="1"/>
  <c r="AO48" i="3" s="1"/>
  <c r="AR59" i="3" a="1"/>
  <c r="AR59" i="3" s="1"/>
  <c r="AM37" i="3" a="1"/>
  <c r="AM37" i="3" s="1"/>
  <c r="AP48" i="3" a="1"/>
  <c r="AP48" i="3" s="1"/>
  <c r="AN37" i="3" a="1"/>
  <c r="AN37" i="3" s="1"/>
  <c r="AQ48" i="3" a="1"/>
  <c r="AQ48" i="3" s="1"/>
  <c r="AP37" i="3" a="1"/>
  <c r="AP37" i="3" s="1"/>
  <c r="AO37" i="3" a="1"/>
  <c r="AO37" i="3" s="1"/>
  <c r="AQ37" i="3" a="1"/>
  <c r="AQ37" i="3" s="1"/>
  <c r="AR37" i="3" a="1"/>
  <c r="AR37" i="3" s="1"/>
  <c r="AK48" i="3" a="1"/>
  <c r="AK48" i="3" s="1"/>
  <c r="AM48" i="3" a="1"/>
  <c r="AM48" i="3" s="1"/>
  <c r="AK59" i="3" a="1"/>
  <c r="AK59" i="3" s="1"/>
  <c r="AL59" i="3" a="1"/>
  <c r="AL59" i="3" s="1"/>
  <c r="AM59" i="3" a="1"/>
  <c r="AM59" i="3" s="1"/>
  <c r="AN59" i="3" a="1"/>
  <c r="AN59" i="3" s="1"/>
  <c r="AR48" i="3" a="1"/>
  <c r="AR48" i="3" s="1"/>
  <c r="AO59" i="3" a="1"/>
  <c r="AO59" i="3" s="1"/>
  <c r="AP59" i="3" a="1"/>
  <c r="AP59" i="3" s="1"/>
  <c r="AL48" i="3" a="1"/>
  <c r="AL48" i="3" s="1"/>
  <c r="AK48" i="17" a="1"/>
  <c r="AK48" i="17" s="1"/>
  <c r="AN59" i="17" a="1"/>
  <c r="AN59" i="17" s="1"/>
  <c r="AL48" i="17" a="1"/>
  <c r="AL48" i="17" s="1"/>
  <c r="AO59" i="17" a="1"/>
  <c r="AO59" i="17" s="1"/>
  <c r="AM48" i="17" a="1"/>
  <c r="AM48" i="17" s="1"/>
  <c r="AP59" i="17" a="1"/>
  <c r="AP59" i="17" s="1"/>
  <c r="AK37" i="17" a="1"/>
  <c r="AK37" i="17" s="1"/>
  <c r="AN48" i="17" a="1"/>
  <c r="AN48" i="17" s="1"/>
  <c r="AQ59" i="17" a="1"/>
  <c r="AQ59" i="17" s="1"/>
  <c r="AM37" i="17" a="1"/>
  <c r="AM37" i="17" s="1"/>
  <c r="AP48" i="17" a="1"/>
  <c r="AP48" i="17" s="1"/>
  <c r="AQ48" i="17" a="1"/>
  <c r="AQ48" i="17" s="1"/>
  <c r="AR48" i="17" a="1"/>
  <c r="AR48" i="17" s="1"/>
  <c r="AK59" i="17" a="1"/>
  <c r="AK59" i="17" s="1"/>
  <c r="AL59" i="17" a="1"/>
  <c r="AL59" i="17" s="1"/>
  <c r="AM59" i="17" a="1"/>
  <c r="AM59" i="17" s="1"/>
  <c r="AO37" i="17" a="1"/>
  <c r="AO37" i="17" s="1"/>
  <c r="AQ37" i="17" a="1"/>
  <c r="AQ37" i="17" s="1"/>
  <c r="AR37" i="17" a="1"/>
  <c r="AR37" i="17" s="1"/>
  <c r="AO48" i="17" a="1"/>
  <c r="AO48" i="17" s="1"/>
  <c r="AR59" i="17" a="1"/>
  <c r="AR59" i="17" s="1"/>
  <c r="AN37" i="17" a="1"/>
  <c r="AN37" i="17" s="1"/>
  <c r="AP37" i="17" a="1"/>
  <c r="AP37" i="17" s="1"/>
  <c r="AL37" i="17" a="1"/>
  <c r="AL37" i="17" s="1"/>
  <c r="AT38" i="3" a="1"/>
  <c r="AT38" i="3" s="1"/>
  <c r="AW49" i="3" a="1"/>
  <c r="AW49" i="3" s="1"/>
  <c r="AZ60" i="3" a="1"/>
  <c r="AZ60" i="3" s="1"/>
  <c r="AU38" i="3" a="1"/>
  <c r="AU38" i="3" s="1"/>
  <c r="AX49" i="3" a="1"/>
  <c r="AX49" i="3" s="1"/>
  <c r="AV38" i="3" a="1"/>
  <c r="AV38" i="3" s="1"/>
  <c r="AY49" i="3" a="1"/>
  <c r="AY49" i="3" s="1"/>
  <c r="AW38" i="3" a="1"/>
  <c r="AW38" i="3" s="1"/>
  <c r="AZ49" i="3" a="1"/>
  <c r="AZ49" i="3" s="1"/>
  <c r="AY38" i="3" a="1"/>
  <c r="AY38" i="3" s="1"/>
  <c r="AS60" i="3" a="1"/>
  <c r="AS60" i="3" s="1"/>
  <c r="AX60" i="3" a="1"/>
  <c r="AX60" i="3" s="1"/>
  <c r="AY60" i="3" a="1"/>
  <c r="AY60" i="3" s="1"/>
  <c r="AS38" i="3" a="1"/>
  <c r="AS38" i="3" s="1"/>
  <c r="AZ38" i="3" a="1"/>
  <c r="AZ38" i="3" s="1"/>
  <c r="AS49" i="3" a="1"/>
  <c r="AS49" i="3" s="1"/>
  <c r="AX38" i="3" a="1"/>
  <c r="AX38" i="3" s="1"/>
  <c r="AT60" i="3" a="1"/>
  <c r="AT60" i="3" s="1"/>
  <c r="AT49" i="3" a="1"/>
  <c r="AT49" i="3" s="1"/>
  <c r="AU49" i="3" a="1"/>
  <c r="AU49" i="3" s="1"/>
  <c r="AV60" i="3" a="1"/>
  <c r="AV60" i="3" s="1"/>
  <c r="AW60" i="3" a="1"/>
  <c r="AW60" i="3" s="1"/>
  <c r="AU60" i="3" a="1"/>
  <c r="AU60" i="3" s="1"/>
  <c r="AV49" i="3" a="1"/>
  <c r="AV49" i="3" s="1"/>
  <c r="AK36" i="17" a="1"/>
  <c r="AK36" i="17" s="1"/>
  <c r="AN47" i="17" a="1"/>
  <c r="AN47" i="17" s="1"/>
  <c r="AQ58" i="17" a="1"/>
  <c r="AQ58" i="17" s="1"/>
  <c r="AL36" i="17" a="1"/>
  <c r="AL36" i="17" s="1"/>
  <c r="AO47" i="17" a="1"/>
  <c r="AO47" i="17" s="1"/>
  <c r="AR58" i="17" a="1"/>
  <c r="AR58" i="17" s="1"/>
  <c r="AM36" i="17" a="1"/>
  <c r="AM36" i="17" s="1"/>
  <c r="AP47" i="17" a="1"/>
  <c r="AP47" i="17" s="1"/>
  <c r="AN36" i="17" a="1"/>
  <c r="AN36" i="17" s="1"/>
  <c r="AQ47" i="17" a="1"/>
  <c r="AQ47" i="17" s="1"/>
  <c r="AP36" i="17" a="1"/>
  <c r="AP36" i="17" s="1"/>
  <c r="AR36" i="17" a="1"/>
  <c r="AR36" i="17" s="1"/>
  <c r="AK47" i="17" a="1"/>
  <c r="AK47" i="17" s="1"/>
  <c r="AL47" i="17" a="1"/>
  <c r="AL47" i="17" s="1"/>
  <c r="AM47" i="17" a="1"/>
  <c r="AM47" i="17" s="1"/>
  <c r="AK58" i="17" a="1"/>
  <c r="AK58" i="17" s="1"/>
  <c r="AR47" i="17" a="1"/>
  <c r="AR47" i="17" s="1"/>
  <c r="AL58" i="17" a="1"/>
  <c r="AL58" i="17" s="1"/>
  <c r="AN58" i="17" a="1"/>
  <c r="AN58" i="17" s="1"/>
  <c r="AO36" i="17" a="1"/>
  <c r="AO36" i="17" s="1"/>
  <c r="AQ36" i="17" a="1"/>
  <c r="AQ36" i="17" s="1"/>
  <c r="AM58" i="17" a="1"/>
  <c r="AM58" i="17" s="1"/>
  <c r="AO58" i="17" a="1"/>
  <c r="AO58" i="17" s="1"/>
  <c r="AP58" i="17" a="1"/>
  <c r="AP58" i="17" s="1"/>
  <c r="J37" i="17" a="1"/>
  <c r="J37" i="17" s="1"/>
  <c r="K37" i="17" a="1"/>
  <c r="K37" i="17" s="1"/>
  <c r="F59" i="17" a="1"/>
  <c r="F59" i="17" s="1"/>
  <c r="L37" i="17" a="1"/>
  <c r="L37" i="17" s="1"/>
  <c r="E48" i="17" a="1"/>
  <c r="E48" i="17" s="1"/>
  <c r="G59" i="17" a="1"/>
  <c r="G59" i="17" s="1"/>
  <c r="E37" i="17" a="1"/>
  <c r="E37" i="17" s="1"/>
  <c r="I59" i="17" a="1"/>
  <c r="I59" i="17" s="1"/>
  <c r="G37" i="17" a="1"/>
  <c r="G37" i="17" s="1"/>
  <c r="H37" i="17" a="1"/>
  <c r="H37" i="17" s="1"/>
  <c r="F48" i="17" a="1"/>
  <c r="F48" i="17" s="1"/>
  <c r="I37" i="17" a="1"/>
  <c r="I37" i="17" s="1"/>
  <c r="G48" i="17" a="1"/>
  <c r="G48" i="17" s="1"/>
  <c r="I48" i="17" a="1"/>
  <c r="I48" i="17" s="1"/>
  <c r="F37" i="17" a="1"/>
  <c r="F37" i="17" s="1"/>
  <c r="H48" i="17" a="1"/>
  <c r="H48" i="17" s="1"/>
  <c r="E59" i="17" a="1"/>
  <c r="E59" i="17" s="1"/>
  <c r="J48" i="17" a="1"/>
  <c r="J48" i="17" s="1"/>
  <c r="H59" i="17" a="1"/>
  <c r="H59" i="17" s="1"/>
  <c r="K48" i="17" a="1"/>
  <c r="K48" i="17" s="1"/>
  <c r="J59" i="17" a="1"/>
  <c r="J59" i="17" s="1"/>
  <c r="L48" i="17" a="1"/>
  <c r="L48" i="17" s="1"/>
  <c r="K59" i="17" a="1"/>
  <c r="K59" i="17" s="1"/>
  <c r="L59" i="17" a="1"/>
  <c r="L59" i="17" s="1"/>
  <c r="AH38" i="3" a="1"/>
  <c r="AH38" i="3" s="1"/>
  <c r="AI38" i="3" a="1"/>
  <c r="AI38" i="3" s="1"/>
  <c r="AC60" i="3" a="1"/>
  <c r="AC60" i="3" s="1"/>
  <c r="AJ38" i="3" a="1"/>
  <c r="AJ38" i="3" s="1"/>
  <c r="AD60" i="3" a="1"/>
  <c r="AD60" i="3" s="1"/>
  <c r="AE60" i="3" a="1"/>
  <c r="AE60" i="3" s="1"/>
  <c r="AD49" i="3" a="1"/>
  <c r="AD49" i="3" s="1"/>
  <c r="AG60" i="3" a="1"/>
  <c r="AG60" i="3" s="1"/>
  <c r="AI49" i="3" a="1"/>
  <c r="AI49" i="3" s="1"/>
  <c r="AF60" i="3" a="1"/>
  <c r="AF60" i="3" s="1"/>
  <c r="AJ49" i="3" a="1"/>
  <c r="AJ49" i="3" s="1"/>
  <c r="AH60" i="3" a="1"/>
  <c r="AH60" i="3" s="1"/>
  <c r="AI60" i="3" a="1"/>
  <c r="AI60" i="3" s="1"/>
  <c r="AJ60" i="3" a="1"/>
  <c r="AJ60" i="3" s="1"/>
  <c r="AD38" i="3" a="1"/>
  <c r="AD38" i="3" s="1"/>
  <c r="AC49" i="3" a="1"/>
  <c r="AC49" i="3" s="1"/>
  <c r="AE49" i="3" a="1"/>
  <c r="AE49" i="3" s="1"/>
  <c r="AC38" i="3" a="1"/>
  <c r="AC38" i="3" s="1"/>
  <c r="AE38" i="3" a="1"/>
  <c r="AE38" i="3" s="1"/>
  <c r="AF38" i="3" a="1"/>
  <c r="AF38" i="3" s="1"/>
  <c r="AF49" i="3" a="1"/>
  <c r="AF49" i="3" s="1"/>
  <c r="AG38" i="3" a="1"/>
  <c r="AG38" i="3" s="1"/>
  <c r="AG49" i="3" a="1"/>
  <c r="AG49" i="3" s="1"/>
  <c r="AH49" i="3" a="1"/>
  <c r="AH49" i="3" s="1"/>
  <c r="AM33" i="3" a="1"/>
  <c r="AM33" i="3" s="1"/>
  <c r="AR33" i="3" a="1"/>
  <c r="AR33" i="3" s="1"/>
  <c r="AN33" i="3" a="1"/>
  <c r="AN33" i="3" s="1"/>
  <c r="AL55" i="3" a="1"/>
  <c r="AL55" i="3" s="1"/>
  <c r="AP33" i="3" a="1"/>
  <c r="AP33" i="3" s="1"/>
  <c r="AK44" i="3" a="1"/>
  <c r="AK44" i="3" s="1"/>
  <c r="AN55" i="3" a="1"/>
  <c r="AN55" i="3" s="1"/>
  <c r="AQ33" i="3" a="1"/>
  <c r="AQ33" i="3" s="1"/>
  <c r="AL44" i="3" a="1"/>
  <c r="AL44" i="3" s="1"/>
  <c r="AO55" i="3" a="1"/>
  <c r="AO55" i="3" s="1"/>
  <c r="AN44" i="3" a="1"/>
  <c r="AN44" i="3" s="1"/>
  <c r="AQ55" i="3" a="1"/>
  <c r="AQ55" i="3" s="1"/>
  <c r="AL33" i="3" a="1"/>
  <c r="AL33" i="3" s="1"/>
  <c r="AO33" i="3" a="1"/>
  <c r="AO33" i="3" s="1"/>
  <c r="AM44" i="3" a="1"/>
  <c r="AM44" i="3" s="1"/>
  <c r="AP55" i="3" a="1"/>
  <c r="AP55" i="3" s="1"/>
  <c r="AK55" i="3" a="1"/>
  <c r="AK55" i="3" s="1"/>
  <c r="AO44" i="3" a="1"/>
  <c r="AO44" i="3" s="1"/>
  <c r="AP44" i="3" a="1"/>
  <c r="AP44" i="3" s="1"/>
  <c r="AQ44" i="3" a="1"/>
  <c r="AQ44" i="3" s="1"/>
  <c r="AR44" i="3" a="1"/>
  <c r="AR44" i="3" s="1"/>
  <c r="AK33" i="3" a="1"/>
  <c r="AK33" i="3" s="1"/>
  <c r="AM55" i="3" a="1"/>
  <c r="AM55" i="3" s="1"/>
  <c r="AR55" i="3" a="1"/>
  <c r="AR55" i="3" s="1"/>
  <c r="AB36" i="3" a="1"/>
  <c r="AB36" i="3" s="1"/>
  <c r="V58" i="3" a="1"/>
  <c r="V58" i="3" s="1"/>
  <c r="W58" i="3" a="1"/>
  <c r="W58" i="3" s="1"/>
  <c r="U47" i="3" a="1"/>
  <c r="U47" i="3" s="1"/>
  <c r="X58" i="3" a="1"/>
  <c r="X58" i="3" s="1"/>
  <c r="V47" i="3" a="1"/>
  <c r="V47" i="3" s="1"/>
  <c r="Y58" i="3" a="1"/>
  <c r="Y58" i="3" s="1"/>
  <c r="U36" i="3" a="1"/>
  <c r="U36" i="3" s="1"/>
  <c r="X47" i="3" a="1"/>
  <c r="X47" i="3" s="1"/>
  <c r="AA58" i="3" a="1"/>
  <c r="AA58" i="3" s="1"/>
  <c r="AB47" i="3" a="1"/>
  <c r="AB47" i="3" s="1"/>
  <c r="U58" i="3" a="1"/>
  <c r="U58" i="3" s="1"/>
  <c r="Z58" i="3" a="1"/>
  <c r="Z58" i="3" s="1"/>
  <c r="AB58" i="3" a="1"/>
  <c r="AB58" i="3" s="1"/>
  <c r="W36" i="3" a="1"/>
  <c r="W36" i="3" s="1"/>
  <c r="W47" i="3" a="1"/>
  <c r="W47" i="3" s="1"/>
  <c r="Y47" i="3" a="1"/>
  <c r="Y47" i="3" s="1"/>
  <c r="Z47" i="3" a="1"/>
  <c r="Z47" i="3" s="1"/>
  <c r="V36" i="3" a="1"/>
  <c r="V36" i="3" s="1"/>
  <c r="X36" i="3" a="1"/>
  <c r="X36" i="3" s="1"/>
  <c r="Y36" i="3" a="1"/>
  <c r="Y36" i="3" s="1"/>
  <c r="Z36" i="3" a="1"/>
  <c r="Z36" i="3" s="1"/>
  <c r="AA36" i="3" a="1"/>
  <c r="AA36" i="3" s="1"/>
  <c r="AA47" i="3" a="1"/>
  <c r="AA47" i="3" s="1"/>
  <c r="AH31" i="17" a="1"/>
  <c r="AH31" i="17" s="1"/>
  <c r="AG42" i="17" a="1"/>
  <c r="AG42" i="17" s="1"/>
  <c r="AJ53" i="17" a="1"/>
  <c r="AJ53" i="17" s="1"/>
  <c r="AC53" i="17" a="1"/>
  <c r="AC53" i="17" s="1"/>
  <c r="AD31" i="17" a="1"/>
  <c r="AD31" i="17" s="1"/>
  <c r="AJ31" i="17" a="1"/>
  <c r="AJ31" i="17" s="1"/>
  <c r="AF42" i="17" a="1"/>
  <c r="AF42" i="17" s="1"/>
  <c r="AG53" i="17" a="1"/>
  <c r="AG53" i="17" s="1"/>
  <c r="AC31" i="17" a="1"/>
  <c r="AC31" i="17" s="1"/>
  <c r="AI42" i="17" a="1"/>
  <c r="AI42" i="17" s="1"/>
  <c r="AF31" i="17" a="1"/>
  <c r="AF31" i="17" s="1"/>
  <c r="AD53" i="17" a="1"/>
  <c r="AD53" i="17" s="1"/>
  <c r="AG31" i="17" a="1"/>
  <c r="AG31" i="17" s="1"/>
  <c r="AE53" i="17" a="1"/>
  <c r="AE53" i="17" s="1"/>
  <c r="AE31" i="17" a="1"/>
  <c r="AE31" i="17" s="1"/>
  <c r="AJ42" i="17" a="1"/>
  <c r="AJ42" i="17" s="1"/>
  <c r="AI31" i="17" a="1"/>
  <c r="AI31" i="17" s="1"/>
  <c r="AD42" i="17" a="1"/>
  <c r="AD42" i="17" s="1"/>
  <c r="AE42" i="17" a="1"/>
  <c r="AE42" i="17" s="1"/>
  <c r="AH42" i="17" a="1"/>
  <c r="AH42" i="17" s="1"/>
  <c r="AF53" i="17" a="1"/>
  <c r="AF53" i="17" s="1"/>
  <c r="AH53" i="17" a="1"/>
  <c r="AH53" i="17" s="1"/>
  <c r="AI53" i="17" a="1"/>
  <c r="AI53" i="17" s="1"/>
  <c r="AC42" i="17" a="1"/>
  <c r="AC42" i="17" s="1"/>
  <c r="V37" i="17" a="1"/>
  <c r="V37" i="17" s="1"/>
  <c r="Y48" i="17" a="1"/>
  <c r="Y48" i="17" s="1"/>
  <c r="AB59" i="17" a="1"/>
  <c r="AB59" i="17" s="1"/>
  <c r="W37" i="17" a="1"/>
  <c r="W37" i="17" s="1"/>
  <c r="Z48" i="17" a="1"/>
  <c r="Z48" i="17" s="1"/>
  <c r="X37" i="17" a="1"/>
  <c r="X37" i="17" s="1"/>
  <c r="AA48" i="17" a="1"/>
  <c r="AA48" i="17" s="1"/>
  <c r="Y37" i="17" a="1"/>
  <c r="Y37" i="17" s="1"/>
  <c r="AB48" i="17" a="1"/>
  <c r="AB48" i="17" s="1"/>
  <c r="AA37" i="17" a="1"/>
  <c r="AA37" i="17" s="1"/>
  <c r="U59" i="17" a="1"/>
  <c r="U59" i="17" s="1"/>
  <c r="AB37" i="17" a="1"/>
  <c r="AB37" i="17" s="1"/>
  <c r="U48" i="17" a="1"/>
  <c r="U48" i="17" s="1"/>
  <c r="V48" i="17" a="1"/>
  <c r="V48" i="17" s="1"/>
  <c r="W48" i="17" a="1"/>
  <c r="W48" i="17" s="1"/>
  <c r="X48" i="17" a="1"/>
  <c r="X48" i="17" s="1"/>
  <c r="V59" i="17" a="1"/>
  <c r="V59" i="17" s="1"/>
  <c r="X59" i="17" a="1"/>
  <c r="X59" i="17" s="1"/>
  <c r="AA59" i="17" a="1"/>
  <c r="AA59" i="17" s="1"/>
  <c r="W59" i="17" a="1"/>
  <c r="W59" i="17" s="1"/>
  <c r="Y59" i="17" a="1"/>
  <c r="Y59" i="17" s="1"/>
  <c r="Z59" i="17" a="1"/>
  <c r="Z59" i="17" s="1"/>
  <c r="Z37" i="17" a="1"/>
  <c r="Z37" i="17" s="1"/>
  <c r="U37" i="17" a="1"/>
  <c r="U37" i="17" s="1"/>
  <c r="V34" i="17" a="1"/>
  <c r="V34" i="17" s="1"/>
  <c r="AB45" i="17" a="1"/>
  <c r="AB45" i="17" s="1"/>
  <c r="U45" i="17" a="1"/>
  <c r="U45" i="17" s="1"/>
  <c r="X56" i="17" a="1"/>
  <c r="X56" i="17" s="1"/>
  <c r="Z45" i="17" a="1"/>
  <c r="Z45" i="17" s="1"/>
  <c r="AA56" i="17" a="1"/>
  <c r="AA56" i="17" s="1"/>
  <c r="AA45" i="17" a="1"/>
  <c r="AA45" i="17" s="1"/>
  <c r="Y34" i="17" a="1"/>
  <c r="Y34" i="17" s="1"/>
  <c r="U56" i="17" a="1"/>
  <c r="U56" i="17" s="1"/>
  <c r="Z34" i="17" a="1"/>
  <c r="Z34" i="17" s="1"/>
  <c r="V56" i="17" a="1"/>
  <c r="V56" i="17" s="1"/>
  <c r="W56" i="17" a="1"/>
  <c r="W56" i="17" s="1"/>
  <c r="X34" i="17" a="1"/>
  <c r="X34" i="17" s="1"/>
  <c r="X45" i="17" a="1"/>
  <c r="X45" i="17" s="1"/>
  <c r="AB56" i="17" a="1"/>
  <c r="AB56" i="17" s="1"/>
  <c r="AA34" i="17" a="1"/>
  <c r="AA34" i="17" s="1"/>
  <c r="Y45" i="17" a="1"/>
  <c r="Y45" i="17" s="1"/>
  <c r="AB34" i="17" a="1"/>
  <c r="AB34" i="17" s="1"/>
  <c r="U34" i="17" a="1"/>
  <c r="U34" i="17" s="1"/>
  <c r="V45" i="17" a="1"/>
  <c r="V45" i="17" s="1"/>
  <c r="W34" i="17" a="1"/>
  <c r="W34" i="17" s="1"/>
  <c r="W45" i="17" a="1"/>
  <c r="W45" i="17" s="1"/>
  <c r="Z56" i="17" a="1"/>
  <c r="Z56" i="17" s="1"/>
  <c r="Y56" i="17" a="1"/>
  <c r="Y56" i="17" s="1"/>
  <c r="O44" i="3" a="1"/>
  <c r="O44" i="3" s="1"/>
  <c r="P33" i="3" a="1"/>
  <c r="P33" i="3" s="1"/>
  <c r="T44" i="3" a="1"/>
  <c r="T44" i="3" s="1"/>
  <c r="S33" i="3" a="1"/>
  <c r="S33" i="3" s="1"/>
  <c r="N55" i="3" a="1"/>
  <c r="N55" i="3" s="1"/>
  <c r="P55" i="3" a="1"/>
  <c r="P55" i="3" s="1"/>
  <c r="Q55" i="3" a="1"/>
  <c r="Q55" i="3" s="1"/>
  <c r="N44" i="3" a="1"/>
  <c r="N44" i="3" s="1"/>
  <c r="S55" i="3" a="1"/>
  <c r="S55" i="3" s="1"/>
  <c r="Q44" i="3" a="1"/>
  <c r="Q44" i="3" s="1"/>
  <c r="M55" i="3" a="1"/>
  <c r="M55" i="3" s="1"/>
  <c r="R44" i="3" a="1"/>
  <c r="R44" i="3" s="1"/>
  <c r="O55" i="3" a="1"/>
  <c r="O55" i="3" s="1"/>
  <c r="S44" i="3" a="1"/>
  <c r="S44" i="3" s="1"/>
  <c r="R55" i="3" a="1"/>
  <c r="R55" i="3" s="1"/>
  <c r="T55" i="3" a="1"/>
  <c r="T55" i="3" s="1"/>
  <c r="P44" i="3" a="1"/>
  <c r="P44" i="3" s="1"/>
  <c r="R33" i="3" a="1"/>
  <c r="R33" i="3" s="1"/>
  <c r="T33" i="3" a="1"/>
  <c r="T33" i="3" s="1"/>
  <c r="N33" i="3" a="1"/>
  <c r="N33" i="3" s="1"/>
  <c r="Q33" i="3" a="1"/>
  <c r="Q33" i="3" s="1"/>
  <c r="M33" i="3" a="1"/>
  <c r="M33" i="3" s="1"/>
  <c r="O33" i="3" a="1"/>
  <c r="O33" i="3" s="1"/>
  <c r="M44" i="3" a="1"/>
  <c r="M44" i="3" s="1"/>
  <c r="AH37" i="17" a="1"/>
  <c r="AH37" i="17" s="1"/>
  <c r="AI37" i="17" a="1"/>
  <c r="AI37" i="17" s="1"/>
  <c r="AC59" i="17" a="1"/>
  <c r="AC59" i="17" s="1"/>
  <c r="AJ37" i="17" a="1"/>
  <c r="AJ37" i="17" s="1"/>
  <c r="AD59" i="17" a="1"/>
  <c r="AD59" i="17" s="1"/>
  <c r="AE59" i="17" a="1"/>
  <c r="AE59" i="17" s="1"/>
  <c r="AD48" i="17" a="1"/>
  <c r="AD48" i="17" s="1"/>
  <c r="AG59" i="17" a="1"/>
  <c r="AG59" i="17" s="1"/>
  <c r="AJ59" i="17" a="1"/>
  <c r="AJ59" i="17" s="1"/>
  <c r="AC37" i="17" a="1"/>
  <c r="AC37" i="17" s="1"/>
  <c r="AD37" i="17" a="1"/>
  <c r="AD37" i="17" s="1"/>
  <c r="AE37" i="17" a="1"/>
  <c r="AE37" i="17" s="1"/>
  <c r="AG37" i="17" a="1"/>
  <c r="AG37" i="17" s="1"/>
  <c r="AE48" i="17" a="1"/>
  <c r="AE48" i="17" s="1"/>
  <c r="AG48" i="17" a="1"/>
  <c r="AG48" i="17" s="1"/>
  <c r="AH48" i="17" a="1"/>
  <c r="AH48" i="17" s="1"/>
  <c r="AI48" i="17" a="1"/>
  <c r="AI48" i="17" s="1"/>
  <c r="AJ48" i="17" a="1"/>
  <c r="AJ48" i="17" s="1"/>
  <c r="AF59" i="17" a="1"/>
  <c r="AF59" i="17" s="1"/>
  <c r="AC48" i="17" a="1"/>
  <c r="AC48" i="17" s="1"/>
  <c r="AF48" i="17" a="1"/>
  <c r="AF48" i="17" s="1"/>
  <c r="AH59" i="17" a="1"/>
  <c r="AH59" i="17" s="1"/>
  <c r="AI59" i="17" a="1"/>
  <c r="AI59" i="17" s="1"/>
  <c r="AF37" i="17" a="1"/>
  <c r="AF37" i="17" s="1"/>
  <c r="BK32" i="17" a="1"/>
  <c r="BK32" i="17" s="1"/>
  <c r="BP32" i="17" a="1"/>
  <c r="BP32" i="17" s="1"/>
  <c r="BI43" i="17" a="1"/>
  <c r="BI43" i="17" s="1"/>
  <c r="BL54" i="17" a="1"/>
  <c r="BL54" i="17" s="1"/>
  <c r="BM32" i="17" a="1"/>
  <c r="BM32" i="17" s="1"/>
  <c r="BN43" i="17" a="1"/>
  <c r="BN43" i="17" s="1"/>
  <c r="BI32" i="17" a="1"/>
  <c r="BI32" i="17" s="1"/>
  <c r="BJ32" i="17" a="1"/>
  <c r="BJ32" i="17" s="1"/>
  <c r="BO32" i="17" a="1"/>
  <c r="BO32" i="17" s="1"/>
  <c r="BO54" i="17" a="1"/>
  <c r="BO54" i="17" s="1"/>
  <c r="BP54" i="17" a="1"/>
  <c r="BP54" i="17" s="1"/>
  <c r="BJ43" i="17" a="1"/>
  <c r="BJ43" i="17" s="1"/>
  <c r="BK43" i="17" a="1"/>
  <c r="BK43" i="17" s="1"/>
  <c r="BM43" i="17" a="1"/>
  <c r="BM43" i="17" s="1"/>
  <c r="BK54" i="17" a="1"/>
  <c r="BK54" i="17" s="1"/>
  <c r="BO43" i="17" a="1"/>
  <c r="BO43" i="17" s="1"/>
  <c r="BM54" i="17" a="1"/>
  <c r="BM54" i="17" s="1"/>
  <c r="BP43" i="17" a="1"/>
  <c r="BP43" i="17" s="1"/>
  <c r="BN54" i="17" a="1"/>
  <c r="BN54" i="17" s="1"/>
  <c r="BL43" i="17" a="1"/>
  <c r="BL43" i="17" s="1"/>
  <c r="BL32" i="17" a="1"/>
  <c r="BL32" i="17" s="1"/>
  <c r="BN32" i="17" a="1"/>
  <c r="BN32" i="17" s="1"/>
  <c r="BI54" i="17" a="1"/>
  <c r="BI54" i="17" s="1"/>
  <c r="BJ54" i="17" a="1"/>
  <c r="BJ54" i="17" s="1"/>
  <c r="AK56" i="3" a="1"/>
  <c r="AK56" i="3" s="1"/>
  <c r="AM56" i="3" a="1"/>
  <c r="AM56" i="3" s="1"/>
  <c r="AP34" i="3" a="1"/>
  <c r="AP34" i="3" s="1"/>
  <c r="AK45" i="3" a="1"/>
  <c r="AK45" i="3" s="1"/>
  <c r="AN56" i="3" a="1"/>
  <c r="AN56" i="3" s="1"/>
  <c r="AQ34" i="3" a="1"/>
  <c r="AQ34" i="3" s="1"/>
  <c r="AM45" i="3" a="1"/>
  <c r="AM45" i="3" s="1"/>
  <c r="AP56" i="3" a="1"/>
  <c r="AP56" i="3" s="1"/>
  <c r="AR45" i="3" a="1"/>
  <c r="AR45" i="3" s="1"/>
  <c r="AQ56" i="3" a="1"/>
  <c r="AQ56" i="3" s="1"/>
  <c r="AK34" i="3" a="1"/>
  <c r="AK34" i="3" s="1"/>
  <c r="AR56" i="3" a="1"/>
  <c r="AR56" i="3" s="1"/>
  <c r="AL34" i="3" a="1"/>
  <c r="AL34" i="3" s="1"/>
  <c r="AP45" i="3" a="1"/>
  <c r="AP45" i="3" s="1"/>
  <c r="AN34" i="3" a="1"/>
  <c r="AN34" i="3" s="1"/>
  <c r="AO45" i="3" a="1"/>
  <c r="AO45" i="3" s="1"/>
  <c r="AN45" i="3" a="1"/>
  <c r="AN45" i="3" s="1"/>
  <c r="AO56" i="3" a="1"/>
  <c r="AO56" i="3" s="1"/>
  <c r="AL45" i="3" a="1"/>
  <c r="AL45" i="3" s="1"/>
  <c r="AQ45" i="3" a="1"/>
  <c r="AQ45" i="3" s="1"/>
  <c r="AO34" i="3" a="1"/>
  <c r="AO34" i="3" s="1"/>
  <c r="AR34" i="3" a="1"/>
  <c r="AR34" i="3" s="1"/>
  <c r="AL56" i="3" a="1"/>
  <c r="AL56" i="3" s="1"/>
  <c r="AM34" i="3" a="1"/>
  <c r="AM34" i="3" s="1"/>
  <c r="BL45" i="17" a="1"/>
  <c r="BL45" i="17" s="1"/>
  <c r="BO56" i="17" a="1"/>
  <c r="BO56" i="17" s="1"/>
  <c r="BJ34" i="17" a="1"/>
  <c r="BJ34" i="17" s="1"/>
  <c r="BL34" i="17" a="1"/>
  <c r="BL34" i="17" s="1"/>
  <c r="BM34" i="17" a="1"/>
  <c r="BM34" i="17" s="1"/>
  <c r="BO34" i="17" a="1"/>
  <c r="BO34" i="17" s="1"/>
  <c r="BJ45" i="17" a="1"/>
  <c r="BJ45" i="17" s="1"/>
  <c r="BK45" i="17" a="1"/>
  <c r="BK45" i="17" s="1"/>
  <c r="BP34" i="17" a="1"/>
  <c r="BP34" i="17" s="1"/>
  <c r="BM45" i="17" a="1"/>
  <c r="BM45" i="17" s="1"/>
  <c r="BN45" i="17" a="1"/>
  <c r="BN45" i="17" s="1"/>
  <c r="BI56" i="17" a="1"/>
  <c r="BI56" i="17" s="1"/>
  <c r="BK34" i="17" a="1"/>
  <c r="BK34" i="17" s="1"/>
  <c r="BI45" i="17" a="1"/>
  <c r="BI45" i="17" s="1"/>
  <c r="BL56" i="17" a="1"/>
  <c r="BL56" i="17" s="1"/>
  <c r="BO45" i="17" a="1"/>
  <c r="BO45" i="17" s="1"/>
  <c r="BP45" i="17" a="1"/>
  <c r="BP45" i="17" s="1"/>
  <c r="BJ56" i="17" a="1"/>
  <c r="BJ56" i="17" s="1"/>
  <c r="BK56" i="17" a="1"/>
  <c r="BK56" i="17" s="1"/>
  <c r="BI34" i="17" a="1"/>
  <c r="BI34" i="17" s="1"/>
  <c r="BM56" i="17" a="1"/>
  <c r="BM56" i="17" s="1"/>
  <c r="BP56" i="17" a="1"/>
  <c r="BP56" i="17" s="1"/>
  <c r="BN34" i="17" a="1"/>
  <c r="BN34" i="17" s="1"/>
  <c r="BN56" i="17" a="1"/>
  <c r="BN56" i="17" s="1"/>
  <c r="M49" i="3" a="1"/>
  <c r="M49" i="3" s="1"/>
  <c r="P60" i="3" a="1"/>
  <c r="P60" i="3" s="1"/>
  <c r="N49" i="3" a="1"/>
  <c r="N49" i="3" s="1"/>
  <c r="Q60" i="3" a="1"/>
  <c r="Q60" i="3" s="1"/>
  <c r="O49" i="3" a="1"/>
  <c r="O49" i="3" s="1"/>
  <c r="R60" i="3" a="1"/>
  <c r="R60" i="3" s="1"/>
  <c r="M38" i="3" a="1"/>
  <c r="M38" i="3" s="1"/>
  <c r="P49" i="3" a="1"/>
  <c r="P49" i="3" s="1"/>
  <c r="S60" i="3" a="1"/>
  <c r="S60" i="3" s="1"/>
  <c r="O38" i="3" a="1"/>
  <c r="O38" i="3" s="1"/>
  <c r="R49" i="3" a="1"/>
  <c r="R49" i="3" s="1"/>
  <c r="T38" i="3" a="1"/>
  <c r="T38" i="3" s="1"/>
  <c r="Q49" i="3" a="1"/>
  <c r="Q49" i="3" s="1"/>
  <c r="S49" i="3" a="1"/>
  <c r="S49" i="3" s="1"/>
  <c r="T49" i="3" a="1"/>
  <c r="T49" i="3" s="1"/>
  <c r="M60" i="3" a="1"/>
  <c r="M60" i="3" s="1"/>
  <c r="N60" i="3" a="1"/>
  <c r="N60" i="3" s="1"/>
  <c r="T60" i="3" a="1"/>
  <c r="T60" i="3" s="1"/>
  <c r="N38" i="3" a="1"/>
  <c r="N38" i="3" s="1"/>
  <c r="P38" i="3" a="1"/>
  <c r="P38" i="3" s="1"/>
  <c r="Q38" i="3" a="1"/>
  <c r="Q38" i="3" s="1"/>
  <c r="O60" i="3" a="1"/>
  <c r="O60" i="3" s="1"/>
  <c r="R38" i="3" a="1"/>
  <c r="R38" i="3" s="1"/>
  <c r="S38" i="3" a="1"/>
  <c r="S38" i="3" s="1"/>
  <c r="AA35" i="3" a="1"/>
  <c r="AA35" i="3" s="1"/>
  <c r="AB46" i="3" a="1"/>
  <c r="AB46" i="3" s="1"/>
  <c r="U57" i="3" a="1"/>
  <c r="U57" i="3" s="1"/>
  <c r="V57" i="3" a="1"/>
  <c r="V57" i="3" s="1"/>
  <c r="U46" i="3" a="1"/>
  <c r="U46" i="3" s="1"/>
  <c r="X57" i="3" a="1"/>
  <c r="X57" i="3" s="1"/>
  <c r="U35" i="3" a="1"/>
  <c r="U35" i="3" s="1"/>
  <c r="V35" i="3" a="1"/>
  <c r="V35" i="3" s="1"/>
  <c r="W35" i="3" a="1"/>
  <c r="W35" i="3" s="1"/>
  <c r="Z46" i="3" a="1"/>
  <c r="Z46" i="3" s="1"/>
  <c r="Y35" i="3" a="1"/>
  <c r="Y35" i="3" s="1"/>
  <c r="AA57" i="3" a="1"/>
  <c r="AA57" i="3" s="1"/>
  <c r="AB57" i="3" a="1"/>
  <c r="AB57" i="3" s="1"/>
  <c r="Y46" i="3" a="1"/>
  <c r="Y46" i="3" s="1"/>
  <c r="X35" i="3" a="1"/>
  <c r="X35" i="3" s="1"/>
  <c r="AB35" i="3" a="1"/>
  <c r="AB35" i="3" s="1"/>
  <c r="W57" i="3" a="1"/>
  <c r="W57" i="3" s="1"/>
  <c r="Y57" i="3" a="1"/>
  <c r="Y57" i="3" s="1"/>
  <c r="V46" i="3" a="1"/>
  <c r="V46" i="3" s="1"/>
  <c r="Z57" i="3" a="1"/>
  <c r="Z57" i="3" s="1"/>
  <c r="W46" i="3" a="1"/>
  <c r="W46" i="3" s="1"/>
  <c r="Z35" i="3" a="1"/>
  <c r="Z35" i="3" s="1"/>
  <c r="AA46" i="3" a="1"/>
  <c r="AA46" i="3" s="1"/>
  <c r="X46" i="3" a="1"/>
  <c r="X46" i="3" s="1"/>
  <c r="BP30" i="17" a="1"/>
  <c r="BP30" i="17" s="1"/>
  <c r="BJ52" i="17" a="1"/>
  <c r="BJ52" i="17" s="1"/>
  <c r="BI41" i="17" a="1"/>
  <c r="BI41" i="17" s="1"/>
  <c r="BL52" i="17" a="1"/>
  <c r="BL52" i="17" s="1"/>
  <c r="BO30" i="17" a="1"/>
  <c r="BO30" i="17" s="1"/>
  <c r="BO41" i="17" a="1"/>
  <c r="BO41" i="17" s="1"/>
  <c r="BN52" i="17" a="1"/>
  <c r="BN52" i="17" s="1"/>
  <c r="BK30" i="17" a="1"/>
  <c r="BK30" i="17" s="1"/>
  <c r="BP41" i="17" a="1"/>
  <c r="BP41" i="17" s="1"/>
  <c r="BO52" i="17" a="1"/>
  <c r="BO52" i="17" s="1"/>
  <c r="BL41" i="17" a="1"/>
  <c r="BL41" i="17" s="1"/>
  <c r="BM52" i="17" a="1"/>
  <c r="BM52" i="17" s="1"/>
  <c r="BN41" i="17" a="1"/>
  <c r="BN41" i="17" s="1"/>
  <c r="BI30" i="17" a="1"/>
  <c r="BI30" i="17" s="1"/>
  <c r="BI52" i="17" a="1"/>
  <c r="BI52" i="17" s="1"/>
  <c r="BK52" i="17" a="1"/>
  <c r="BK52" i="17" s="1"/>
  <c r="BP52" i="17" a="1"/>
  <c r="BP52" i="17" s="1"/>
  <c r="BK41" i="17" a="1"/>
  <c r="BK41" i="17" s="1"/>
  <c r="BM41" i="17" a="1"/>
  <c r="BM41" i="17" s="1"/>
  <c r="BM30" i="17" a="1"/>
  <c r="BM30" i="17" s="1"/>
  <c r="BN30" i="17" a="1"/>
  <c r="BN30" i="17" s="1"/>
  <c r="BJ30" i="17" a="1"/>
  <c r="BJ30" i="17" s="1"/>
  <c r="BL30" i="17" a="1"/>
  <c r="BL30" i="17" s="1"/>
  <c r="V3" i="17"/>
  <c r="BJ41" i="17" a="1"/>
  <c r="BJ41" i="17" s="1"/>
  <c r="X33" i="17" a="1"/>
  <c r="X33" i="17" s="1"/>
  <c r="V44" i="17" a="1"/>
  <c r="V44" i="17" s="1"/>
  <c r="Y55" i="17" a="1"/>
  <c r="Y55" i="17" s="1"/>
  <c r="AA44" i="17" a="1"/>
  <c r="AA44" i="17" s="1"/>
  <c r="U33" i="17" a="1"/>
  <c r="U33" i="17" s="1"/>
  <c r="W33" i="17" a="1"/>
  <c r="W33" i="17" s="1"/>
  <c r="W44" i="17" a="1"/>
  <c r="W44" i="17" s="1"/>
  <c r="X44" i="17" a="1"/>
  <c r="X44" i="17" s="1"/>
  <c r="Y44" i="17" a="1"/>
  <c r="Y44" i="17" s="1"/>
  <c r="V33" i="17" a="1"/>
  <c r="V33" i="17" s="1"/>
  <c r="Z44" i="17" a="1"/>
  <c r="Z44" i="17" s="1"/>
  <c r="AA55" i="17" a="1"/>
  <c r="AA55" i="17" s="1"/>
  <c r="AB55" i="17" a="1"/>
  <c r="AB55" i="17" s="1"/>
  <c r="X55" i="17" a="1"/>
  <c r="X55" i="17" s="1"/>
  <c r="Y33" i="17" a="1"/>
  <c r="Y33" i="17" s="1"/>
  <c r="Z55" i="17" a="1"/>
  <c r="Z55" i="17" s="1"/>
  <c r="Z33" i="17" a="1"/>
  <c r="Z33" i="17" s="1"/>
  <c r="AA33" i="17" a="1"/>
  <c r="AA33" i="17" s="1"/>
  <c r="U44" i="17" a="1"/>
  <c r="U44" i="17" s="1"/>
  <c r="AB44" i="17" a="1"/>
  <c r="AB44" i="17" s="1"/>
  <c r="U55" i="17" a="1"/>
  <c r="U55" i="17" s="1"/>
  <c r="V55" i="17" a="1"/>
  <c r="V55" i="17" s="1"/>
  <c r="AB33" i="17" a="1"/>
  <c r="AB33" i="17" s="1"/>
  <c r="W55" i="17" a="1"/>
  <c r="W55" i="17" s="1"/>
  <c r="AH31" i="3" a="1"/>
  <c r="AH31" i="3" s="1"/>
  <c r="AG42" i="3" a="1"/>
  <c r="AG42" i="3" s="1"/>
  <c r="AC31" i="3" a="1"/>
  <c r="AC31" i="3" s="1"/>
  <c r="AE31" i="3" a="1"/>
  <c r="AE31" i="3" s="1"/>
  <c r="AD53" i="3" a="1"/>
  <c r="AD53" i="3" s="1"/>
  <c r="AF31" i="3" a="1"/>
  <c r="AF31" i="3" s="1"/>
  <c r="AC42" i="3" a="1"/>
  <c r="AC42" i="3" s="1"/>
  <c r="AE53" i="3" a="1"/>
  <c r="AE53" i="3" s="1"/>
  <c r="AI31" i="3" a="1"/>
  <c r="AI31" i="3" s="1"/>
  <c r="AE42" i="3" a="1"/>
  <c r="AE42" i="3" s="1"/>
  <c r="AG53" i="3" a="1"/>
  <c r="AG53" i="3" s="1"/>
  <c r="AD31" i="3" a="1"/>
  <c r="AD31" i="3" s="1"/>
  <c r="AJ53" i="3" a="1"/>
  <c r="AJ53" i="3" s="1"/>
  <c r="AJ31" i="3" a="1"/>
  <c r="AJ31" i="3" s="1"/>
  <c r="AF42" i="3" a="1"/>
  <c r="AF42" i="3" s="1"/>
  <c r="AH42" i="3" a="1"/>
  <c r="AH42" i="3" s="1"/>
  <c r="AJ42" i="3" a="1"/>
  <c r="AJ42" i="3" s="1"/>
  <c r="AC53" i="3" a="1"/>
  <c r="AC53" i="3" s="1"/>
  <c r="AF53" i="3" a="1"/>
  <c r="AF53" i="3" s="1"/>
  <c r="AI53" i="3" a="1"/>
  <c r="AI53" i="3" s="1"/>
  <c r="AG31" i="3" a="1"/>
  <c r="AG31" i="3" s="1"/>
  <c r="AI42" i="3" a="1"/>
  <c r="AI42" i="3" s="1"/>
  <c r="AD42" i="3" a="1"/>
  <c r="AD42" i="3" s="1"/>
  <c r="AH53" i="3" a="1"/>
  <c r="AH53" i="3" s="1"/>
  <c r="Y30" i="17" a="1"/>
  <c r="Y30" i="17" s="1"/>
  <c r="W41" i="17" a="1"/>
  <c r="W41" i="17" s="1"/>
  <c r="Z52" i="17" a="1"/>
  <c r="Z52" i="17" s="1"/>
  <c r="Z30" i="17" a="1"/>
  <c r="Z30" i="17" s="1"/>
  <c r="X41" i="17" a="1"/>
  <c r="X41" i="17" s="1"/>
  <c r="AA30" i="17" a="1"/>
  <c r="AA30" i="17" s="1"/>
  <c r="Y41" i="17" a="1"/>
  <c r="Y41" i="17" s="1"/>
  <c r="AB52" i="17" a="1"/>
  <c r="AB52" i="17" s="1"/>
  <c r="X30" i="17" a="1"/>
  <c r="X30" i="17" s="1"/>
  <c r="AA41" i="17" a="1"/>
  <c r="AA41" i="17" s="1"/>
  <c r="V52" i="17" a="1"/>
  <c r="V52" i="17" s="1"/>
  <c r="U52" i="17" a="1"/>
  <c r="U52" i="17" s="1"/>
  <c r="X52" i="17" a="1"/>
  <c r="X52" i="17" s="1"/>
  <c r="U41" i="17" a="1"/>
  <c r="U41" i="17" s="1"/>
  <c r="AA52" i="17" a="1"/>
  <c r="AA52" i="17" s="1"/>
  <c r="V41" i="17" a="1"/>
  <c r="V41" i="17" s="1"/>
  <c r="W30" i="17" a="1"/>
  <c r="W30" i="17" s="1"/>
  <c r="AB30" i="17" a="1"/>
  <c r="AB30" i="17" s="1"/>
  <c r="V30" i="17" a="1"/>
  <c r="V30" i="17" s="1"/>
  <c r="W52" i="17" a="1"/>
  <c r="W52" i="17" s="1"/>
  <c r="Y52" i="17" a="1"/>
  <c r="Y52" i="17" s="1"/>
  <c r="Q3" i="17"/>
  <c r="Z41" i="17" a="1"/>
  <c r="Z41" i="17" s="1"/>
  <c r="U30" i="17" a="1"/>
  <c r="U30" i="17" s="1"/>
  <c r="AB41" i="17" a="1"/>
  <c r="AB41" i="17" s="1"/>
  <c r="BB33" i="3" a="1"/>
  <c r="BB33" i="3" s="1"/>
  <c r="BG44" i="3" a="1"/>
  <c r="BG44" i="3" s="1"/>
  <c r="BC33" i="3" a="1"/>
  <c r="BC33" i="3" s="1"/>
  <c r="BD33" i="3" a="1"/>
  <c r="BD33" i="3" s="1"/>
  <c r="BA55" i="3" a="1"/>
  <c r="BA55" i="3" s="1"/>
  <c r="BF33" i="3" a="1"/>
  <c r="BF33" i="3" s="1"/>
  <c r="BC55" i="3" a="1"/>
  <c r="BC55" i="3" s="1"/>
  <c r="BH33" i="3" a="1"/>
  <c r="BH33" i="3" s="1"/>
  <c r="BB44" i="3" a="1"/>
  <c r="BB44" i="3" s="1"/>
  <c r="BC44" i="3" a="1"/>
  <c r="BC44" i="3" s="1"/>
  <c r="BD44" i="3" a="1"/>
  <c r="BD44" i="3" s="1"/>
  <c r="BB55" i="3" a="1"/>
  <c r="BB55" i="3" s="1"/>
  <c r="BH44" i="3" a="1"/>
  <c r="BH44" i="3" s="1"/>
  <c r="BA44" i="3" a="1"/>
  <c r="BA44" i="3" s="1"/>
  <c r="BH55" i="3" a="1"/>
  <c r="BH55" i="3" s="1"/>
  <c r="BF44" i="3" a="1"/>
  <c r="BF44" i="3" s="1"/>
  <c r="BF55" i="3" a="1"/>
  <c r="BF55" i="3" s="1"/>
  <c r="BG55" i="3" a="1"/>
  <c r="BG55" i="3" s="1"/>
  <c r="BE44" i="3" a="1"/>
  <c r="BE44" i="3" s="1"/>
  <c r="BD55" i="3" a="1"/>
  <c r="BD55" i="3" s="1"/>
  <c r="BA33" i="3" a="1"/>
  <c r="BA33" i="3" s="1"/>
  <c r="BE33" i="3" a="1"/>
  <c r="BE33" i="3" s="1"/>
  <c r="BG33" i="3" a="1"/>
  <c r="BG33" i="3" s="1"/>
  <c r="BE55" i="3" a="1"/>
  <c r="BE55" i="3" s="1"/>
  <c r="V38" i="3" a="1"/>
  <c r="V38" i="3" s="1"/>
  <c r="Y49" i="3" a="1"/>
  <c r="Y49" i="3" s="1"/>
  <c r="AB60" i="3" a="1"/>
  <c r="AB60" i="3" s="1"/>
  <c r="W38" i="3" a="1"/>
  <c r="W38" i="3" s="1"/>
  <c r="Z49" i="3" a="1"/>
  <c r="Z49" i="3" s="1"/>
  <c r="X38" i="3" a="1"/>
  <c r="X38" i="3" s="1"/>
  <c r="AA49" i="3" a="1"/>
  <c r="AA49" i="3" s="1"/>
  <c r="Y38" i="3" a="1"/>
  <c r="Y38" i="3" s="1"/>
  <c r="AB49" i="3" a="1"/>
  <c r="AB49" i="3" s="1"/>
  <c r="AA38" i="3" a="1"/>
  <c r="AA38" i="3" s="1"/>
  <c r="U60" i="3" a="1"/>
  <c r="U60" i="3" s="1"/>
  <c r="U38" i="3" a="1"/>
  <c r="U38" i="3" s="1"/>
  <c r="Z38" i="3" a="1"/>
  <c r="Z38" i="3" s="1"/>
  <c r="AB38" i="3" a="1"/>
  <c r="AB38" i="3" s="1"/>
  <c r="U49" i="3" a="1"/>
  <c r="U49" i="3" s="1"/>
  <c r="W49" i="3" a="1"/>
  <c r="W49" i="3" s="1"/>
  <c r="Z60" i="3" a="1"/>
  <c r="Z60" i="3" s="1"/>
  <c r="V49" i="3" a="1"/>
  <c r="V49" i="3" s="1"/>
  <c r="AA60" i="3" a="1"/>
  <c r="AA60" i="3" s="1"/>
  <c r="X49" i="3" a="1"/>
  <c r="X49" i="3" s="1"/>
  <c r="V60" i="3" a="1"/>
  <c r="V60" i="3" s="1"/>
  <c r="W60" i="3" a="1"/>
  <c r="W60" i="3" s="1"/>
  <c r="Y60" i="3" a="1"/>
  <c r="Y60" i="3" s="1"/>
  <c r="X60" i="3" a="1"/>
  <c r="X60" i="3" s="1"/>
  <c r="AS42" i="3" a="1"/>
  <c r="AS42" i="3" s="1"/>
  <c r="AY31" i="3" a="1"/>
  <c r="AY31" i="3" s="1"/>
  <c r="AZ42" i="3" a="1"/>
  <c r="AZ42" i="3" s="1"/>
  <c r="AZ53" i="3" a="1"/>
  <c r="AZ53" i="3" s="1"/>
  <c r="AS31" i="3" a="1"/>
  <c r="AS31" i="3" s="1"/>
  <c r="AU31" i="3" a="1"/>
  <c r="AU31" i="3" s="1"/>
  <c r="AT42" i="3" a="1"/>
  <c r="AT42" i="3" s="1"/>
  <c r="AS53" i="3" a="1"/>
  <c r="AS53" i="3" s="1"/>
  <c r="AX31" i="3" a="1"/>
  <c r="AX31" i="3" s="1"/>
  <c r="AW42" i="3" a="1"/>
  <c r="AW42" i="3" s="1"/>
  <c r="AY42" i="3" a="1"/>
  <c r="AY42" i="3" s="1"/>
  <c r="AX53" i="3" a="1"/>
  <c r="AX53" i="3" s="1"/>
  <c r="AT31" i="3" a="1"/>
  <c r="AT31" i="3" s="1"/>
  <c r="AW31" i="3" a="1"/>
  <c r="AW31" i="3" s="1"/>
  <c r="AV42" i="3" a="1"/>
  <c r="AV42" i="3" s="1"/>
  <c r="AT53" i="3" a="1"/>
  <c r="AT53" i="3" s="1"/>
  <c r="AU42" i="3" a="1"/>
  <c r="AU42" i="3" s="1"/>
  <c r="AU53" i="3" a="1"/>
  <c r="AU53" i="3" s="1"/>
  <c r="AX42" i="3" a="1"/>
  <c r="AX42" i="3" s="1"/>
  <c r="AV53" i="3" a="1"/>
  <c r="AV53" i="3" s="1"/>
  <c r="AV31" i="3" a="1"/>
  <c r="AV31" i="3" s="1"/>
  <c r="AY53" i="3" a="1"/>
  <c r="AY53" i="3" s="1"/>
  <c r="AW53" i="3" a="1"/>
  <c r="AW53" i="3" s="1"/>
  <c r="AZ31" i="3" a="1"/>
  <c r="AZ31" i="3" s="1"/>
  <c r="BL32" i="3" a="1"/>
  <c r="BL32" i="3" s="1"/>
  <c r="BP43" i="3" a="1"/>
  <c r="BP43" i="3" s="1"/>
  <c r="BN32" i="3" a="1"/>
  <c r="BN32" i="3" s="1"/>
  <c r="BI54" i="3" a="1"/>
  <c r="BI54" i="3" s="1"/>
  <c r="BO32" i="3" a="1"/>
  <c r="BO32" i="3" s="1"/>
  <c r="BJ54" i="3" a="1"/>
  <c r="BJ54" i="3" s="1"/>
  <c r="BI43" i="3" a="1"/>
  <c r="BI43" i="3" s="1"/>
  <c r="BL54" i="3" a="1"/>
  <c r="BL54" i="3" s="1"/>
  <c r="BN43" i="3" a="1"/>
  <c r="BN43" i="3" s="1"/>
  <c r="BM54" i="3" a="1"/>
  <c r="BM54" i="3" s="1"/>
  <c r="BO54" i="3" a="1"/>
  <c r="BO54" i="3" s="1"/>
  <c r="BP54" i="3" a="1"/>
  <c r="BP54" i="3" s="1"/>
  <c r="BP32" i="3" a="1"/>
  <c r="BP32" i="3" s="1"/>
  <c r="BK32" i="3" a="1"/>
  <c r="BK32" i="3" s="1"/>
  <c r="BJ43" i="3" a="1"/>
  <c r="BJ43" i="3" s="1"/>
  <c r="BK54" i="3" a="1"/>
  <c r="BK54" i="3" s="1"/>
  <c r="BN54" i="3" a="1"/>
  <c r="BN54" i="3" s="1"/>
  <c r="BK43" i="3" a="1"/>
  <c r="BK43" i="3" s="1"/>
  <c r="BL43" i="3" a="1"/>
  <c r="BL43" i="3" s="1"/>
  <c r="BM32" i="3" a="1"/>
  <c r="BM32" i="3" s="1"/>
  <c r="BM43" i="3" a="1"/>
  <c r="BM43" i="3" s="1"/>
  <c r="BO43" i="3" a="1"/>
  <c r="BO43" i="3" s="1"/>
  <c r="BI32" i="3" a="1"/>
  <c r="BI32" i="3" s="1"/>
  <c r="BJ32" i="3" a="1"/>
  <c r="BJ32" i="3" s="1"/>
  <c r="AZ45" i="17" a="1"/>
  <c r="AZ45" i="17" s="1"/>
  <c r="AV34" i="17" a="1"/>
  <c r="AV34" i="17" s="1"/>
  <c r="AS45" i="17" a="1"/>
  <c r="AS45" i="17" s="1"/>
  <c r="AV56" i="17" a="1"/>
  <c r="AV56" i="17" s="1"/>
  <c r="AS34" i="17" a="1"/>
  <c r="AS34" i="17" s="1"/>
  <c r="AU34" i="17" a="1"/>
  <c r="AU34" i="17" s="1"/>
  <c r="AT45" i="17" a="1"/>
  <c r="AT45" i="17" s="1"/>
  <c r="AT34" i="17" a="1"/>
  <c r="AT34" i="17" s="1"/>
  <c r="AU45" i="17" a="1"/>
  <c r="AU45" i="17" s="1"/>
  <c r="AV45" i="17" a="1"/>
  <c r="AV45" i="17" s="1"/>
  <c r="AW34" i="17" a="1"/>
  <c r="AW34" i="17" s="1"/>
  <c r="AW45" i="17" a="1"/>
  <c r="AW45" i="17" s="1"/>
  <c r="AY56" i="17" a="1"/>
  <c r="AY56" i="17" s="1"/>
  <c r="AZ56" i="17" a="1"/>
  <c r="AZ56" i="17" s="1"/>
  <c r="AX34" i="17" a="1"/>
  <c r="AX34" i="17" s="1"/>
  <c r="AW56" i="17" a="1"/>
  <c r="AW56" i="17" s="1"/>
  <c r="AX56" i="17" a="1"/>
  <c r="AX56" i="17" s="1"/>
  <c r="AY34" i="17" a="1"/>
  <c r="AY34" i="17" s="1"/>
  <c r="AZ34" i="17" a="1"/>
  <c r="AZ34" i="17" s="1"/>
  <c r="AX45" i="17" a="1"/>
  <c r="AX45" i="17" s="1"/>
  <c r="AY45" i="17" a="1"/>
  <c r="AY45" i="17" s="1"/>
  <c r="AS56" i="17" a="1"/>
  <c r="AS56" i="17" s="1"/>
  <c r="AT56" i="17" a="1"/>
  <c r="AT56" i="17" s="1"/>
  <c r="AU56" i="17" a="1"/>
  <c r="AU56" i="17" s="1"/>
  <c r="G59" i="3" a="1"/>
  <c r="G59" i="3" s="1"/>
  <c r="F48" i="3" a="1"/>
  <c r="F48" i="3" s="1"/>
  <c r="H59" i="3" a="1"/>
  <c r="H59" i="3" s="1"/>
  <c r="E37" i="3" a="1"/>
  <c r="E37" i="3" s="1"/>
  <c r="I59" i="3" a="1"/>
  <c r="I59" i="3" s="1"/>
  <c r="G48" i="3" a="1"/>
  <c r="G48" i="3" s="1"/>
  <c r="J59" i="3" a="1"/>
  <c r="J59" i="3" s="1"/>
  <c r="I48" i="3" a="1"/>
  <c r="I48" i="3" s="1"/>
  <c r="L59" i="3" a="1"/>
  <c r="L59" i="3" s="1"/>
  <c r="L48" i="3" a="1"/>
  <c r="L48" i="3" s="1"/>
  <c r="F59" i="3" a="1"/>
  <c r="F59" i="3" s="1"/>
  <c r="K59" i="3" a="1"/>
  <c r="K59" i="3" s="1"/>
  <c r="G37" i="3" a="1"/>
  <c r="G37" i="3" s="1"/>
  <c r="H37" i="3" a="1"/>
  <c r="H37" i="3" s="1"/>
  <c r="I37" i="3" a="1"/>
  <c r="I37" i="3" s="1"/>
  <c r="J37" i="3" a="1"/>
  <c r="J37" i="3" s="1"/>
  <c r="K37" i="3" a="1"/>
  <c r="K37" i="3" s="1"/>
  <c r="L37" i="3" a="1"/>
  <c r="L37" i="3" s="1"/>
  <c r="E59" i="3" a="1"/>
  <c r="E59" i="3" s="1"/>
  <c r="H48" i="3" a="1"/>
  <c r="H48" i="3" s="1"/>
  <c r="J48" i="3" a="1"/>
  <c r="J48" i="3" s="1"/>
  <c r="E48" i="3" a="1"/>
  <c r="E48" i="3" s="1"/>
  <c r="F37" i="3" a="1"/>
  <c r="F37" i="3" s="1"/>
  <c r="K48" i="3" a="1"/>
  <c r="K48" i="3" s="1"/>
  <c r="BI36" i="17" a="1"/>
  <c r="BI36" i="17" s="1"/>
  <c r="BL47" i="17" a="1"/>
  <c r="BL47" i="17" s="1"/>
  <c r="BO58" i="17" a="1"/>
  <c r="BO58" i="17" s="1"/>
  <c r="BJ36" i="17" a="1"/>
  <c r="BJ36" i="17" s="1"/>
  <c r="BM47" i="17" a="1"/>
  <c r="BM47" i="17" s="1"/>
  <c r="BP58" i="17" a="1"/>
  <c r="BP58" i="17" s="1"/>
  <c r="BK36" i="17" a="1"/>
  <c r="BK36" i="17" s="1"/>
  <c r="BN47" i="17" a="1"/>
  <c r="BN47" i="17" s="1"/>
  <c r="BL36" i="17" a="1"/>
  <c r="BL36" i="17" s="1"/>
  <c r="BO47" i="17" a="1"/>
  <c r="BO47" i="17" s="1"/>
  <c r="BN36" i="17" a="1"/>
  <c r="BN36" i="17" s="1"/>
  <c r="BM36" i="17" a="1"/>
  <c r="BM36" i="17" s="1"/>
  <c r="BO36" i="17" a="1"/>
  <c r="BO36" i="17" s="1"/>
  <c r="BP36" i="17" a="1"/>
  <c r="BP36" i="17" s="1"/>
  <c r="BI47" i="17" a="1"/>
  <c r="BI47" i="17" s="1"/>
  <c r="BJ47" i="17" a="1"/>
  <c r="BJ47" i="17" s="1"/>
  <c r="BP47" i="17" a="1"/>
  <c r="BP47" i="17" s="1"/>
  <c r="BJ58" i="17" a="1"/>
  <c r="BJ58" i="17" s="1"/>
  <c r="BL58" i="17" a="1"/>
  <c r="BL58" i="17" s="1"/>
  <c r="BI58" i="17" a="1"/>
  <c r="BI58" i="17" s="1"/>
  <c r="BK58" i="17" a="1"/>
  <c r="BK58" i="17" s="1"/>
  <c r="BM58" i="17" a="1"/>
  <c r="BM58" i="17" s="1"/>
  <c r="BN58" i="17" a="1"/>
  <c r="BN58" i="17" s="1"/>
  <c r="BK47" i="17" a="1"/>
  <c r="BK47" i="17" s="1"/>
  <c r="BE32" i="17" a="1"/>
  <c r="BE32" i="17" s="1"/>
  <c r="BH32" i="17" a="1"/>
  <c r="BH32" i="17" s="1"/>
  <c r="BB43" i="17" a="1"/>
  <c r="BB43" i="17" s="1"/>
  <c r="BE54" i="17" a="1"/>
  <c r="BE54" i="17" s="1"/>
  <c r="BG32" i="17" a="1"/>
  <c r="BG32" i="17" s="1"/>
  <c r="BD43" i="17" a="1"/>
  <c r="BD43" i="17" s="1"/>
  <c r="BD54" i="17" a="1"/>
  <c r="BD54" i="17" s="1"/>
  <c r="BF43" i="17" a="1"/>
  <c r="BF43" i="17" s="1"/>
  <c r="BG54" i="17" a="1"/>
  <c r="BG54" i="17" s="1"/>
  <c r="BG43" i="17" a="1"/>
  <c r="BG43" i="17" s="1"/>
  <c r="BH43" i="17" a="1"/>
  <c r="BH43" i="17" s="1"/>
  <c r="BA54" i="17" a="1"/>
  <c r="BA54" i="17" s="1"/>
  <c r="BB54" i="17" a="1"/>
  <c r="BB54" i="17" s="1"/>
  <c r="BC32" i="17" a="1"/>
  <c r="BC32" i="17" s="1"/>
  <c r="BA32" i="17" a="1"/>
  <c r="BA32" i="17" s="1"/>
  <c r="BA43" i="17" a="1"/>
  <c r="BA43" i="17" s="1"/>
  <c r="BB32" i="17" a="1"/>
  <c r="BB32" i="17" s="1"/>
  <c r="BC43" i="17" a="1"/>
  <c r="BC43" i="17" s="1"/>
  <c r="BF32" i="17" a="1"/>
  <c r="BF32" i="17" s="1"/>
  <c r="BC54" i="17" a="1"/>
  <c r="BC54" i="17" s="1"/>
  <c r="BF54" i="17" a="1"/>
  <c r="BF54" i="17" s="1"/>
  <c r="BH54" i="17" a="1"/>
  <c r="BH54" i="17" s="1"/>
  <c r="BE43" i="17" a="1"/>
  <c r="BE43" i="17" s="1"/>
  <c r="BD32" i="17" a="1"/>
  <c r="BD32" i="17" s="1"/>
  <c r="O3" i="17"/>
  <c r="F32" i="3" a="1"/>
  <c r="F32" i="3" s="1"/>
  <c r="J32" i="3" a="1"/>
  <c r="J32" i="3" s="1"/>
  <c r="H43" i="3" a="1"/>
  <c r="H43" i="3" s="1"/>
  <c r="K54" i="3" a="1"/>
  <c r="K54" i="3" s="1"/>
  <c r="J43" i="3" a="1"/>
  <c r="J43" i="3" s="1"/>
  <c r="K43" i="3" a="1"/>
  <c r="K43" i="3" s="1"/>
  <c r="K32" i="3" a="1"/>
  <c r="K32" i="3" s="1"/>
  <c r="I54" i="3" a="1"/>
  <c r="I54" i="3" s="1"/>
  <c r="L54" i="3" a="1"/>
  <c r="L54" i="3" s="1"/>
  <c r="E43" i="3" a="1"/>
  <c r="E43" i="3" s="1"/>
  <c r="L32" i="3" a="1"/>
  <c r="L32" i="3" s="1"/>
  <c r="F54" i="3" a="1"/>
  <c r="F54" i="3" s="1"/>
  <c r="G54" i="3" a="1"/>
  <c r="G54" i="3" s="1"/>
  <c r="F43" i="3" a="1"/>
  <c r="F43" i="3" s="1"/>
  <c r="E32" i="3" a="1"/>
  <c r="E32" i="3" s="1"/>
  <c r="G43" i="3" a="1"/>
  <c r="G43" i="3" s="1"/>
  <c r="H54" i="3" a="1"/>
  <c r="H54" i="3" s="1"/>
  <c r="H32" i="3" a="1"/>
  <c r="H32" i="3" s="1"/>
  <c r="G32" i="3" a="1"/>
  <c r="G32" i="3" s="1"/>
  <c r="I32" i="3" a="1"/>
  <c r="I32" i="3" s="1"/>
  <c r="L43" i="3" a="1"/>
  <c r="L43" i="3" s="1"/>
  <c r="E54" i="3" a="1"/>
  <c r="E54" i="3" s="1"/>
  <c r="I43" i="3" a="1"/>
  <c r="I43" i="3" s="1"/>
  <c r="J54" i="3" a="1"/>
  <c r="J54" i="3" s="1"/>
  <c r="G47" i="3" a="1"/>
  <c r="G47" i="3" s="1"/>
  <c r="J58" i="3" a="1"/>
  <c r="J58" i="3" s="1"/>
  <c r="F36" i="3" a="1"/>
  <c r="F36" i="3" s="1"/>
  <c r="H47" i="3" a="1"/>
  <c r="H47" i="3" s="1"/>
  <c r="K58" i="3" a="1"/>
  <c r="K58" i="3" s="1"/>
  <c r="I47" i="3" a="1"/>
  <c r="I47" i="3" s="1"/>
  <c r="L58" i="3" a="1"/>
  <c r="L58" i="3" s="1"/>
  <c r="G36" i="3" a="1"/>
  <c r="G36" i="3" s="1"/>
  <c r="J47" i="3" a="1"/>
  <c r="J47" i="3" s="1"/>
  <c r="I36" i="3" a="1"/>
  <c r="I36" i="3" s="1"/>
  <c r="L47" i="3" a="1"/>
  <c r="L47" i="3" s="1"/>
  <c r="E58" i="3" a="1"/>
  <c r="E58" i="3" s="1"/>
  <c r="K47" i="3" a="1"/>
  <c r="K47" i="3" s="1"/>
  <c r="F58" i="3" a="1"/>
  <c r="F58" i="3" s="1"/>
  <c r="G58" i="3" a="1"/>
  <c r="G58" i="3" s="1"/>
  <c r="I58" i="3" a="1"/>
  <c r="I58" i="3" s="1"/>
  <c r="H36" i="3" a="1"/>
  <c r="H36" i="3" s="1"/>
  <c r="E36" i="3" a="1"/>
  <c r="E36" i="3" s="1"/>
  <c r="J36" i="3" a="1"/>
  <c r="J36" i="3" s="1"/>
  <c r="K36" i="3" a="1"/>
  <c r="K36" i="3" s="1"/>
  <c r="L36" i="3" a="1"/>
  <c r="L36" i="3" s="1"/>
  <c r="E47" i="3" a="1"/>
  <c r="E47" i="3" s="1"/>
  <c r="H58" i="3" a="1"/>
  <c r="H58" i="3" s="1"/>
  <c r="F47" i="3" a="1"/>
  <c r="F47" i="3" s="1"/>
  <c r="AE38" i="17" a="1"/>
  <c r="AE38" i="17" s="1"/>
  <c r="AH49" i="17" a="1"/>
  <c r="AH49" i="17" s="1"/>
  <c r="AF38" i="17" a="1"/>
  <c r="AF38" i="17" s="1"/>
  <c r="AI49" i="17" a="1"/>
  <c r="AI49" i="17" s="1"/>
  <c r="AG38" i="17" a="1"/>
  <c r="AG38" i="17" s="1"/>
  <c r="AJ49" i="17" a="1"/>
  <c r="AJ49" i="17" s="1"/>
  <c r="AH38" i="17" a="1"/>
  <c r="AH38" i="17" s="1"/>
  <c r="AJ38" i="17" a="1"/>
  <c r="AJ38" i="17" s="1"/>
  <c r="AD60" i="17" a="1"/>
  <c r="AD60" i="17" s="1"/>
  <c r="AC38" i="17" a="1"/>
  <c r="AC38" i="17" s="1"/>
  <c r="AD38" i="17" a="1"/>
  <c r="AD38" i="17" s="1"/>
  <c r="AI38" i="17" a="1"/>
  <c r="AI38" i="17" s="1"/>
  <c r="AC49" i="17" a="1"/>
  <c r="AC49" i="17" s="1"/>
  <c r="AD49" i="17" a="1"/>
  <c r="AD49" i="17" s="1"/>
  <c r="AF49" i="17" a="1"/>
  <c r="AF49" i="17" s="1"/>
  <c r="AC60" i="17" a="1"/>
  <c r="AC60" i="17" s="1"/>
  <c r="AF60" i="17" a="1"/>
  <c r="AF60" i="17" s="1"/>
  <c r="AE49" i="17" a="1"/>
  <c r="AE49" i="17" s="1"/>
  <c r="AG49" i="17" a="1"/>
  <c r="AG49" i="17" s="1"/>
  <c r="AE60" i="17" a="1"/>
  <c r="AE60" i="17" s="1"/>
  <c r="AI60" i="17" a="1"/>
  <c r="AI60" i="17" s="1"/>
  <c r="AJ60" i="17" a="1"/>
  <c r="AJ60" i="17" s="1"/>
  <c r="AG60" i="17" a="1"/>
  <c r="AG60" i="17" s="1"/>
  <c r="AH60" i="17" a="1"/>
  <c r="AH60" i="17" s="1"/>
  <c r="BB34" i="3" a="1"/>
  <c r="BB34" i="3" s="1"/>
  <c r="BF45" i="3" a="1"/>
  <c r="BF45" i="3" s="1"/>
  <c r="BD34" i="3" a="1"/>
  <c r="BD34" i="3" s="1"/>
  <c r="BH45" i="3" a="1"/>
  <c r="BH45" i="3" s="1"/>
  <c r="BB56" i="3" a="1"/>
  <c r="BB56" i="3" s="1"/>
  <c r="BG56" i="3" a="1"/>
  <c r="BG56" i="3" s="1"/>
  <c r="BG34" i="3" a="1"/>
  <c r="BG34" i="3" s="1"/>
  <c r="BH56" i="3" a="1"/>
  <c r="BH56" i="3" s="1"/>
  <c r="BA34" i="3" a="1"/>
  <c r="BA34" i="3" s="1"/>
  <c r="BD45" i="3" a="1"/>
  <c r="BD45" i="3" s="1"/>
  <c r="BE56" i="3" a="1"/>
  <c r="BE56" i="3" s="1"/>
  <c r="BC34" i="3" a="1"/>
  <c r="BC34" i="3" s="1"/>
  <c r="BE45" i="3" a="1"/>
  <c r="BE45" i="3" s="1"/>
  <c r="BD56" i="3" a="1"/>
  <c r="BD56" i="3" s="1"/>
  <c r="BC56" i="3" a="1"/>
  <c r="BC56" i="3" s="1"/>
  <c r="BF56" i="3" a="1"/>
  <c r="BF56" i="3" s="1"/>
  <c r="BA56" i="3" a="1"/>
  <c r="BA56" i="3" s="1"/>
  <c r="BE34" i="3" a="1"/>
  <c r="BE34" i="3" s="1"/>
  <c r="BA45" i="3" a="1"/>
  <c r="BA45" i="3" s="1"/>
  <c r="BF34" i="3" a="1"/>
  <c r="BF34" i="3" s="1"/>
  <c r="BH34" i="3" a="1"/>
  <c r="BH34" i="3" s="1"/>
  <c r="BG45" i="3" a="1"/>
  <c r="BG45" i="3" s="1"/>
  <c r="BB45" i="3" a="1"/>
  <c r="BB45" i="3" s="1"/>
  <c r="BC45" i="3" a="1"/>
  <c r="BC45" i="3" s="1"/>
  <c r="M30" i="3" a="1"/>
  <c r="M30" i="3" s="1"/>
  <c r="N30" i="3" a="1"/>
  <c r="N30" i="3" s="1"/>
  <c r="O30" i="3" a="1"/>
  <c r="O30" i="3" s="1"/>
  <c r="S41" i="3" a="1"/>
  <c r="S41" i="3" s="1"/>
  <c r="N41" i="3" a="1"/>
  <c r="N41" i="3" s="1"/>
  <c r="R52" i="3" a="1"/>
  <c r="R52" i="3" s="1"/>
  <c r="T41" i="3" a="1"/>
  <c r="T41" i="3" s="1"/>
  <c r="Q52" i="3" a="1"/>
  <c r="Q52" i="3" s="1"/>
  <c r="T52" i="3" a="1"/>
  <c r="T52" i="3" s="1"/>
  <c r="P30" i="3" a="1"/>
  <c r="P30" i="3" s="1"/>
  <c r="M52" i="3" a="1"/>
  <c r="M52" i="3" s="1"/>
  <c r="O52" i="3" a="1"/>
  <c r="O52" i="3" s="1"/>
  <c r="M41" i="3" a="1"/>
  <c r="M41" i="3" s="1"/>
  <c r="P52" i="3" a="1"/>
  <c r="P52" i="3" s="1"/>
  <c r="P41" i="3" a="1"/>
  <c r="P41" i="3" s="1"/>
  <c r="R30" i="3" a="1"/>
  <c r="R30" i="3" s="1"/>
  <c r="T30" i="3" a="1"/>
  <c r="T30" i="3" s="1"/>
  <c r="O41" i="3" a="1"/>
  <c r="O41" i="3" s="1"/>
  <c r="N52" i="3" a="1"/>
  <c r="N52" i="3" s="1"/>
  <c r="Q41" i="3" a="1"/>
  <c r="Q41" i="3" s="1"/>
  <c r="S52" i="3" a="1"/>
  <c r="S52" i="3" s="1"/>
  <c r="R41" i="3" a="1"/>
  <c r="R41" i="3" s="1"/>
  <c r="S30" i="3" a="1"/>
  <c r="S30" i="3" s="1"/>
  <c r="Q30" i="3" a="1"/>
  <c r="Q30" i="3" s="1"/>
  <c r="P3" i="3"/>
  <c r="M37" i="3" a="1"/>
  <c r="M37" i="3" s="1"/>
  <c r="P48" i="3" a="1"/>
  <c r="P48" i="3" s="1"/>
  <c r="S59" i="3" a="1"/>
  <c r="S59" i="3" s="1"/>
  <c r="N37" i="3" a="1"/>
  <c r="N37" i="3" s="1"/>
  <c r="Q48" i="3" a="1"/>
  <c r="Q48" i="3" s="1"/>
  <c r="T59" i="3" a="1"/>
  <c r="T59" i="3" s="1"/>
  <c r="O37" i="3" a="1"/>
  <c r="O37" i="3" s="1"/>
  <c r="R48" i="3" a="1"/>
  <c r="R48" i="3" s="1"/>
  <c r="P37" i="3" a="1"/>
  <c r="P37" i="3" s="1"/>
  <c r="S48" i="3" a="1"/>
  <c r="S48" i="3" s="1"/>
  <c r="R37" i="3" a="1"/>
  <c r="R37" i="3" s="1"/>
  <c r="S37" i="3" a="1"/>
  <c r="S37" i="3" s="1"/>
  <c r="T37" i="3" a="1"/>
  <c r="T37" i="3" s="1"/>
  <c r="M48" i="3" a="1"/>
  <c r="M48" i="3" s="1"/>
  <c r="N48" i="3" a="1"/>
  <c r="N48" i="3" s="1"/>
  <c r="O48" i="3" a="1"/>
  <c r="O48" i="3" s="1"/>
  <c r="M59" i="3" a="1"/>
  <c r="M59" i="3" s="1"/>
  <c r="O59" i="3" a="1"/>
  <c r="O59" i="3" s="1"/>
  <c r="T48" i="3" a="1"/>
  <c r="T48" i="3" s="1"/>
  <c r="Q37" i="3" a="1"/>
  <c r="Q37" i="3" s="1"/>
  <c r="Q59" i="3" a="1"/>
  <c r="Q59" i="3" s="1"/>
  <c r="R59" i="3" a="1"/>
  <c r="R59" i="3" s="1"/>
  <c r="P59" i="3" a="1"/>
  <c r="P59" i="3" s="1"/>
  <c r="N59" i="3" a="1"/>
  <c r="N59" i="3" s="1"/>
  <c r="R31" i="3" a="1"/>
  <c r="R31" i="3" s="1"/>
  <c r="P42" i="3" a="1"/>
  <c r="P42" i="3" s="1"/>
  <c r="O31" i="3" a="1"/>
  <c r="O31" i="3" s="1"/>
  <c r="P53" i="3" a="1"/>
  <c r="P53" i="3" s="1"/>
  <c r="Q31" i="3" a="1"/>
  <c r="Q31" i="3" s="1"/>
  <c r="M42" i="3" a="1"/>
  <c r="M42" i="3" s="1"/>
  <c r="R53" i="3" a="1"/>
  <c r="R53" i="3" s="1"/>
  <c r="S31" i="3" a="1"/>
  <c r="S31" i="3" s="1"/>
  <c r="N42" i="3" a="1"/>
  <c r="N42" i="3" s="1"/>
  <c r="S53" i="3" a="1"/>
  <c r="S53" i="3" s="1"/>
  <c r="Q42" i="3" a="1"/>
  <c r="Q42" i="3" s="1"/>
  <c r="Q53" i="3" a="1"/>
  <c r="Q53" i="3" s="1"/>
  <c r="M31" i="3" a="1"/>
  <c r="M31" i="3" s="1"/>
  <c r="N31" i="3" a="1"/>
  <c r="N31" i="3" s="1"/>
  <c r="T31" i="3" a="1"/>
  <c r="T31" i="3" s="1"/>
  <c r="O42" i="3" a="1"/>
  <c r="O42" i="3" s="1"/>
  <c r="P31" i="3" a="1"/>
  <c r="P31" i="3" s="1"/>
  <c r="S42" i="3" a="1"/>
  <c r="S42" i="3" s="1"/>
  <c r="T42" i="3" a="1"/>
  <c r="T42" i="3" s="1"/>
  <c r="M53" i="3" a="1"/>
  <c r="M53" i="3" s="1"/>
  <c r="O53" i="3" a="1"/>
  <c r="O53" i="3" s="1"/>
  <c r="T53" i="3" a="1"/>
  <c r="T53" i="3" s="1"/>
  <c r="N53" i="3" a="1"/>
  <c r="N53" i="3" s="1"/>
  <c r="R42" i="3" a="1"/>
  <c r="R42" i="3" s="1"/>
  <c r="X31" i="17" a="1"/>
  <c r="X31" i="17" s="1"/>
  <c r="V31" i="17" a="1"/>
  <c r="V31" i="17" s="1"/>
  <c r="U42" i="17" a="1"/>
  <c r="U42" i="17" s="1"/>
  <c r="X53" i="17" a="1"/>
  <c r="X53" i="17" s="1"/>
  <c r="AB31" i="17" a="1"/>
  <c r="AB31" i="17" s="1"/>
  <c r="Z42" i="17" a="1"/>
  <c r="Z42" i="17" s="1"/>
  <c r="AA42" i="17" a="1"/>
  <c r="AA42" i="17" s="1"/>
  <c r="AA53" i="17" a="1"/>
  <c r="AA53" i="17" s="1"/>
  <c r="U31" i="17" a="1"/>
  <c r="U31" i="17" s="1"/>
  <c r="Z53" i="17" a="1"/>
  <c r="Z53" i="17" s="1"/>
  <c r="V42" i="17" a="1"/>
  <c r="V42" i="17" s="1"/>
  <c r="V53" i="17" a="1"/>
  <c r="V53" i="17" s="1"/>
  <c r="W53" i="17" a="1"/>
  <c r="W53" i="17" s="1"/>
  <c r="Y53" i="17" a="1"/>
  <c r="Y53" i="17" s="1"/>
  <c r="AB53" i="17" a="1"/>
  <c r="AB53" i="17" s="1"/>
  <c r="Z31" i="17" a="1"/>
  <c r="Z31" i="17" s="1"/>
  <c r="AA31" i="17" a="1"/>
  <c r="AA31" i="17" s="1"/>
  <c r="W31" i="17" a="1"/>
  <c r="W31" i="17" s="1"/>
  <c r="U53" i="17" a="1"/>
  <c r="U53" i="17" s="1"/>
  <c r="Y31" i="17" a="1"/>
  <c r="Y31" i="17" s="1"/>
  <c r="W42" i="17" a="1"/>
  <c r="W42" i="17" s="1"/>
  <c r="X42" i="17" a="1"/>
  <c r="X42" i="17" s="1"/>
  <c r="Y42" i="17" a="1"/>
  <c r="Y42" i="17" s="1"/>
  <c r="AB42" i="17" a="1"/>
  <c r="AB42" i="17" s="1"/>
  <c r="BI34" i="3" a="1"/>
  <c r="BI34" i="3" s="1"/>
  <c r="BI56" i="3" a="1"/>
  <c r="BI56" i="3" s="1"/>
  <c r="BK34" i="3" a="1"/>
  <c r="BK34" i="3" s="1"/>
  <c r="BK56" i="3" a="1"/>
  <c r="BK56" i="3" s="1"/>
  <c r="BL34" i="3" a="1"/>
  <c r="BL34" i="3" s="1"/>
  <c r="BI45" i="3" a="1"/>
  <c r="BI45" i="3" s="1"/>
  <c r="BL56" i="3" a="1"/>
  <c r="BL56" i="3" s="1"/>
  <c r="BM34" i="3" a="1"/>
  <c r="BM34" i="3" s="1"/>
  <c r="BK45" i="3" a="1"/>
  <c r="BK45" i="3" s="1"/>
  <c r="BN56" i="3" a="1"/>
  <c r="BN56" i="3" s="1"/>
  <c r="BP34" i="3" a="1"/>
  <c r="BP34" i="3" s="1"/>
  <c r="BL45" i="3" a="1"/>
  <c r="BL45" i="3" s="1"/>
  <c r="BM45" i="3" a="1"/>
  <c r="BM45" i="3" s="1"/>
  <c r="BN45" i="3" a="1"/>
  <c r="BN45" i="3" s="1"/>
  <c r="BJ56" i="3" a="1"/>
  <c r="BJ56" i="3" s="1"/>
  <c r="BP45" i="3" a="1"/>
  <c r="BP45" i="3" s="1"/>
  <c r="BM56" i="3" a="1"/>
  <c r="BM56" i="3" s="1"/>
  <c r="BJ34" i="3" a="1"/>
  <c r="BJ34" i="3" s="1"/>
  <c r="BN34" i="3" a="1"/>
  <c r="BN34" i="3" s="1"/>
  <c r="BO56" i="3" a="1"/>
  <c r="BO56" i="3" s="1"/>
  <c r="BP56" i="3" a="1"/>
  <c r="BP56" i="3" s="1"/>
  <c r="BJ45" i="3" a="1"/>
  <c r="BJ45" i="3" s="1"/>
  <c r="BO45" i="3" a="1"/>
  <c r="BO45" i="3" s="1"/>
  <c r="BO34" i="3" a="1"/>
  <c r="BO34" i="3" s="1"/>
  <c r="BB35" i="17" a="1"/>
  <c r="BB35" i="17" s="1"/>
  <c r="BA46" i="17" a="1"/>
  <c r="BA46" i="17" s="1"/>
  <c r="BD57" i="17" a="1"/>
  <c r="BD57" i="17" s="1"/>
  <c r="BG35" i="17" a="1"/>
  <c r="BG35" i="17" s="1"/>
  <c r="BF46" i="17" a="1"/>
  <c r="BF46" i="17" s="1"/>
  <c r="BC35" i="17" a="1"/>
  <c r="BC35" i="17" s="1"/>
  <c r="BH35" i="17" a="1"/>
  <c r="BH35" i="17" s="1"/>
  <c r="BE57" i="17" a="1"/>
  <c r="BE57" i="17" s="1"/>
  <c r="BG57" i="17" a="1"/>
  <c r="BG57" i="17" s="1"/>
  <c r="BH57" i="17" a="1"/>
  <c r="BH57" i="17" s="1"/>
  <c r="BG46" i="17" a="1"/>
  <c r="BG46" i="17" s="1"/>
  <c r="BH46" i="17" a="1"/>
  <c r="BH46" i="17" s="1"/>
  <c r="BA35" i="17" a="1"/>
  <c r="BA35" i="17" s="1"/>
  <c r="BF35" i="17" a="1"/>
  <c r="BF35" i="17" s="1"/>
  <c r="BB57" i="17" a="1"/>
  <c r="BB57" i="17" s="1"/>
  <c r="BA57" i="17" a="1"/>
  <c r="BA57" i="17" s="1"/>
  <c r="BD35" i="17" a="1"/>
  <c r="BD35" i="17" s="1"/>
  <c r="BC57" i="17" a="1"/>
  <c r="BC57" i="17" s="1"/>
  <c r="BE35" i="17" a="1"/>
  <c r="BE35" i="17" s="1"/>
  <c r="BF57" i="17" a="1"/>
  <c r="BF57" i="17" s="1"/>
  <c r="BD46" i="17" a="1"/>
  <c r="BD46" i="17" s="1"/>
  <c r="BE46" i="17" a="1"/>
  <c r="BE46" i="17" s="1"/>
  <c r="BB46" i="17" a="1"/>
  <c r="BB46" i="17" s="1"/>
  <c r="BC46" i="17" a="1"/>
  <c r="BC46" i="17" s="1"/>
  <c r="AP32" i="17" a="1"/>
  <c r="AP32" i="17" s="1"/>
  <c r="AK43" i="17" a="1"/>
  <c r="AK43" i="17" s="1"/>
  <c r="AN54" i="17" a="1"/>
  <c r="AN54" i="17" s="1"/>
  <c r="AM32" i="17" a="1"/>
  <c r="AM32" i="17" s="1"/>
  <c r="AP43" i="17" a="1"/>
  <c r="AP43" i="17" s="1"/>
  <c r="AR32" i="17" a="1"/>
  <c r="AR32" i="17" s="1"/>
  <c r="AO43" i="17" a="1"/>
  <c r="AO43" i="17" s="1"/>
  <c r="AP54" i="17" a="1"/>
  <c r="AP54" i="17" s="1"/>
  <c r="AR43" i="17" a="1"/>
  <c r="AR43" i="17" s="1"/>
  <c r="AR54" i="17" a="1"/>
  <c r="AR54" i="17" s="1"/>
  <c r="AN43" i="17" a="1"/>
  <c r="AN43" i="17" s="1"/>
  <c r="AQ43" i="17" a="1"/>
  <c r="AQ43" i="17" s="1"/>
  <c r="AK54" i="17" a="1"/>
  <c r="AK54" i="17" s="1"/>
  <c r="AN32" i="17" a="1"/>
  <c r="AN32" i="17" s="1"/>
  <c r="AM54" i="17" a="1"/>
  <c r="AM54" i="17" s="1"/>
  <c r="AO32" i="17" a="1"/>
  <c r="AO32" i="17" s="1"/>
  <c r="AL43" i="17" a="1"/>
  <c r="AL43" i="17" s="1"/>
  <c r="AO54" i="17" a="1"/>
  <c r="AO54" i="17" s="1"/>
  <c r="AQ32" i="17" a="1"/>
  <c r="AQ32" i="17" s="1"/>
  <c r="AM43" i="17" a="1"/>
  <c r="AM43" i="17" s="1"/>
  <c r="AQ54" i="17" a="1"/>
  <c r="AQ54" i="17" s="1"/>
  <c r="AK32" i="17" a="1"/>
  <c r="AK32" i="17" s="1"/>
  <c r="AL32" i="17" a="1"/>
  <c r="AL32" i="17" s="1"/>
  <c r="AL54" i="17" a="1"/>
  <c r="AL54" i="17" s="1"/>
  <c r="AD34" i="3" a="1"/>
  <c r="AD34" i="3" s="1"/>
  <c r="AH45" i="3" a="1"/>
  <c r="AH45" i="3" s="1"/>
  <c r="AF34" i="3" a="1"/>
  <c r="AF34" i="3" s="1"/>
  <c r="AJ45" i="3" a="1"/>
  <c r="AJ45" i="3" s="1"/>
  <c r="AG34" i="3" a="1"/>
  <c r="AG34" i="3" s="1"/>
  <c r="AI34" i="3" a="1"/>
  <c r="AI34" i="3" s="1"/>
  <c r="AD56" i="3" a="1"/>
  <c r="AD56" i="3" s="1"/>
  <c r="AC45" i="3" a="1"/>
  <c r="AC45" i="3" s="1"/>
  <c r="AD45" i="3" a="1"/>
  <c r="AD45" i="3" s="1"/>
  <c r="AG45" i="3" a="1"/>
  <c r="AG45" i="3" s="1"/>
  <c r="AC34" i="3" a="1"/>
  <c r="AC34" i="3" s="1"/>
  <c r="AH56" i="3" a="1"/>
  <c r="AH56" i="3" s="1"/>
  <c r="AE45" i="3" a="1"/>
  <c r="AE45" i="3" s="1"/>
  <c r="AE56" i="3" a="1"/>
  <c r="AE56" i="3" s="1"/>
  <c r="AE34" i="3" a="1"/>
  <c r="AE34" i="3" s="1"/>
  <c r="AH34" i="3" a="1"/>
  <c r="AH34" i="3" s="1"/>
  <c r="AI45" i="3" a="1"/>
  <c r="AI45" i="3" s="1"/>
  <c r="AC56" i="3" a="1"/>
  <c r="AC56" i="3" s="1"/>
  <c r="AF56" i="3" a="1"/>
  <c r="AF56" i="3" s="1"/>
  <c r="AJ56" i="3" a="1"/>
  <c r="AJ56" i="3" s="1"/>
  <c r="AI56" i="3" a="1"/>
  <c r="AI56" i="3" s="1"/>
  <c r="AG56" i="3" a="1"/>
  <c r="AG56" i="3" s="1"/>
  <c r="AJ34" i="3" a="1"/>
  <c r="AJ34" i="3" s="1"/>
  <c r="AF45" i="3" a="1"/>
  <c r="AF45" i="3" s="1"/>
  <c r="BF38" i="3" a="1"/>
  <c r="BF38" i="3" s="1"/>
  <c r="BG38" i="3" a="1"/>
  <c r="BG38" i="3" s="1"/>
  <c r="BA60" i="3" a="1"/>
  <c r="BA60" i="3" s="1"/>
  <c r="BH38" i="3" a="1"/>
  <c r="BH38" i="3" s="1"/>
  <c r="BB60" i="3" a="1"/>
  <c r="BB60" i="3" s="1"/>
  <c r="BC60" i="3" a="1"/>
  <c r="BC60" i="3" s="1"/>
  <c r="BB49" i="3" a="1"/>
  <c r="BB49" i="3" s="1"/>
  <c r="BE60" i="3" a="1"/>
  <c r="BE60" i="3" s="1"/>
  <c r="BE49" i="3" a="1"/>
  <c r="BE49" i="3" s="1"/>
  <c r="BF49" i="3" a="1"/>
  <c r="BF49" i="3" s="1"/>
  <c r="BG49" i="3" a="1"/>
  <c r="BG49" i="3" s="1"/>
  <c r="BD60" i="3" a="1"/>
  <c r="BD60" i="3" s="1"/>
  <c r="BH49" i="3" a="1"/>
  <c r="BH49" i="3" s="1"/>
  <c r="BF60" i="3" a="1"/>
  <c r="BF60" i="3" s="1"/>
  <c r="BH60" i="3" a="1"/>
  <c r="BH60" i="3" s="1"/>
  <c r="BA49" i="3" a="1"/>
  <c r="BA49" i="3" s="1"/>
  <c r="BC49" i="3" a="1"/>
  <c r="BC49" i="3" s="1"/>
  <c r="BD49" i="3" a="1"/>
  <c r="BD49" i="3" s="1"/>
  <c r="BA38" i="3" a="1"/>
  <c r="BA38" i="3" s="1"/>
  <c r="BB38" i="3" a="1"/>
  <c r="BB38" i="3" s="1"/>
  <c r="BE38" i="3" a="1"/>
  <c r="BE38" i="3" s="1"/>
  <c r="BG60" i="3" a="1"/>
  <c r="BG60" i="3" s="1"/>
  <c r="BD38" i="3" a="1"/>
  <c r="BD38" i="3" s="1"/>
  <c r="BC38" i="3" a="1"/>
  <c r="BC38" i="3" s="1"/>
  <c r="AL31" i="17" a="1"/>
  <c r="AL31" i="17" s="1"/>
  <c r="AL42" i="17" a="1"/>
  <c r="AL42" i="17" s="1"/>
  <c r="AO53" i="17" a="1"/>
  <c r="AO53" i="17" s="1"/>
  <c r="AQ31" i="17" a="1"/>
  <c r="AQ31" i="17" s="1"/>
  <c r="AO42" i="17" a="1"/>
  <c r="AO42" i="17" s="1"/>
  <c r="AP53" i="17" a="1"/>
  <c r="AP53" i="17" s="1"/>
  <c r="AR53" i="17" a="1"/>
  <c r="AR53" i="17" s="1"/>
  <c r="AK42" i="17" a="1"/>
  <c r="AK42" i="17" s="1"/>
  <c r="AM42" i="17" a="1"/>
  <c r="AM42" i="17" s="1"/>
  <c r="AN42" i="17" a="1"/>
  <c r="AN42" i="17" s="1"/>
  <c r="AP42" i="17" a="1"/>
  <c r="AP42" i="17" s="1"/>
  <c r="AK31" i="17" a="1"/>
  <c r="AK31" i="17" s="1"/>
  <c r="AQ42" i="17" a="1"/>
  <c r="AQ42" i="17" s="1"/>
  <c r="AM53" i="17" a="1"/>
  <c r="AM53" i="17" s="1"/>
  <c r="AN53" i="17" a="1"/>
  <c r="AN53" i="17" s="1"/>
  <c r="AQ53" i="17" a="1"/>
  <c r="AQ53" i="17" s="1"/>
  <c r="AO31" i="17" a="1"/>
  <c r="AO31" i="17" s="1"/>
  <c r="AM31" i="17" a="1"/>
  <c r="AM31" i="17" s="1"/>
  <c r="AN31" i="17" a="1"/>
  <c r="AN31" i="17" s="1"/>
  <c r="AL53" i="17" a="1"/>
  <c r="AL53" i="17" s="1"/>
  <c r="AP31" i="17" a="1"/>
  <c r="AP31" i="17" s="1"/>
  <c r="AR42" i="17" a="1"/>
  <c r="AR42" i="17" s="1"/>
  <c r="AR31" i="17" a="1"/>
  <c r="AR31" i="17" s="1"/>
  <c r="AK53" i="17" a="1"/>
  <c r="AK53" i="17" s="1"/>
  <c r="F46" i="17" a="1"/>
  <c r="F46" i="17" s="1"/>
  <c r="H57" i="17" a="1"/>
  <c r="H57" i="17" s="1"/>
  <c r="K35" i="17" a="1"/>
  <c r="K35" i="17" s="1"/>
  <c r="J46" i="17" a="1"/>
  <c r="J46" i="17" s="1"/>
  <c r="I35" i="17" a="1"/>
  <c r="I35" i="17" s="1"/>
  <c r="L35" i="17" a="1"/>
  <c r="L35" i="17" s="1"/>
  <c r="H46" i="17" a="1"/>
  <c r="H46" i="17" s="1"/>
  <c r="I57" i="17" a="1"/>
  <c r="I57" i="17" s="1"/>
  <c r="G35" i="17" a="1"/>
  <c r="G35" i="17" s="1"/>
  <c r="H35" i="17" a="1"/>
  <c r="H35" i="17" s="1"/>
  <c r="J35" i="17" a="1"/>
  <c r="J35" i="17" s="1"/>
  <c r="G57" i="17" a="1"/>
  <c r="G57" i="17" s="1"/>
  <c r="J57" i="17" a="1"/>
  <c r="J57" i="17" s="1"/>
  <c r="L46" i="17" a="1"/>
  <c r="L46" i="17" s="1"/>
  <c r="F35" i="17" a="1"/>
  <c r="F35" i="17" s="1"/>
  <c r="K57" i="17" a="1"/>
  <c r="K57" i="17" s="1"/>
  <c r="L57" i="17" a="1"/>
  <c r="L57" i="17" s="1"/>
  <c r="E46" i="17" a="1"/>
  <c r="E46" i="17" s="1"/>
  <c r="G46" i="17" a="1"/>
  <c r="G46" i="17" s="1"/>
  <c r="E35" i="17" a="1"/>
  <c r="E35" i="17" s="1"/>
  <c r="E57" i="17" a="1"/>
  <c r="E57" i="17" s="1"/>
  <c r="F57" i="17" a="1"/>
  <c r="F57" i="17" s="1"/>
  <c r="I46" i="17" a="1"/>
  <c r="I46" i="17" s="1"/>
  <c r="K46" i="17" a="1"/>
  <c r="K46" i="17" s="1"/>
  <c r="BC31" i="17" a="1"/>
  <c r="BC31" i="17" s="1"/>
  <c r="BE42" i="17" a="1"/>
  <c r="BE42" i="17" s="1"/>
  <c r="BH53" i="17" a="1"/>
  <c r="BH53" i="17" s="1"/>
  <c r="BH31" i="17" a="1"/>
  <c r="BH31" i="17" s="1"/>
  <c r="BA53" i="17" a="1"/>
  <c r="BA53" i="17" s="1"/>
  <c r="BD31" i="17" a="1"/>
  <c r="BD31" i="17" s="1"/>
  <c r="BC42" i="17" a="1"/>
  <c r="BC42" i="17" s="1"/>
  <c r="BD53" i="17" a="1"/>
  <c r="BD53" i="17" s="1"/>
  <c r="BB42" i="17" a="1"/>
  <c r="BB42" i="17" s="1"/>
  <c r="BD42" i="17" a="1"/>
  <c r="BD42" i="17" s="1"/>
  <c r="BH42" i="17" a="1"/>
  <c r="BH42" i="17" s="1"/>
  <c r="BA31" i="17" a="1"/>
  <c r="BA31" i="17" s="1"/>
  <c r="BB31" i="17" a="1"/>
  <c r="BB31" i="17" s="1"/>
  <c r="BE31" i="17" a="1"/>
  <c r="BE31" i="17" s="1"/>
  <c r="BG31" i="17" a="1"/>
  <c r="BG31" i="17" s="1"/>
  <c r="BE53" i="17" a="1"/>
  <c r="BE53" i="17" s="1"/>
  <c r="BA42" i="17" a="1"/>
  <c r="BA42" i="17" s="1"/>
  <c r="BF42" i="17" a="1"/>
  <c r="BF42" i="17" s="1"/>
  <c r="BF31" i="17" a="1"/>
  <c r="BF31" i="17" s="1"/>
  <c r="BB53" i="17" a="1"/>
  <c r="BB53" i="17" s="1"/>
  <c r="BC53" i="17" a="1"/>
  <c r="BC53" i="17" s="1"/>
  <c r="BF53" i="17" a="1"/>
  <c r="BF53" i="17" s="1"/>
  <c r="BG53" i="17" a="1"/>
  <c r="BG53" i="17" s="1"/>
  <c r="BG42" i="17" a="1"/>
  <c r="BG42" i="17" s="1"/>
  <c r="AP35" i="17" a="1"/>
  <c r="AP35" i="17" s="1"/>
  <c r="AO46" i="17" a="1"/>
  <c r="AO46" i="17" s="1"/>
  <c r="AR57" i="17" a="1"/>
  <c r="AR57" i="17" s="1"/>
  <c r="AK57" i="17" a="1"/>
  <c r="AK57" i="17" s="1"/>
  <c r="AL35" i="17" a="1"/>
  <c r="AL35" i="17" s="1"/>
  <c r="AN35" i="17" a="1"/>
  <c r="AN35" i="17" s="1"/>
  <c r="AK46" i="17" a="1"/>
  <c r="AK46" i="17" s="1"/>
  <c r="AL57" i="17" a="1"/>
  <c r="AL57" i="17" s="1"/>
  <c r="AQ35" i="17" a="1"/>
  <c r="AQ35" i="17" s="1"/>
  <c r="AN57" i="17" a="1"/>
  <c r="AN57" i="17" s="1"/>
  <c r="AR35" i="17" a="1"/>
  <c r="AR35" i="17" s="1"/>
  <c r="AP57" i="17" a="1"/>
  <c r="AP57" i="17" s="1"/>
  <c r="AQ57" i="17" a="1"/>
  <c r="AQ57" i="17" s="1"/>
  <c r="AL46" i="17" a="1"/>
  <c r="AL46" i="17" s="1"/>
  <c r="AM46" i="17" a="1"/>
  <c r="AM46" i="17" s="1"/>
  <c r="AN46" i="17" a="1"/>
  <c r="AN46" i="17" s="1"/>
  <c r="AR46" i="17" a="1"/>
  <c r="AR46" i="17" s="1"/>
  <c r="AO57" i="17" a="1"/>
  <c r="AO57" i="17" s="1"/>
  <c r="AP46" i="17" a="1"/>
  <c r="AP46" i="17" s="1"/>
  <c r="AQ46" i="17" a="1"/>
  <c r="AQ46" i="17" s="1"/>
  <c r="AM57" i="17" a="1"/>
  <c r="AM57" i="17" s="1"/>
  <c r="AK35" i="17" a="1"/>
  <c r="AK35" i="17" s="1"/>
  <c r="AM35" i="17" a="1"/>
  <c r="AM35" i="17" s="1"/>
  <c r="AO35" i="17" a="1"/>
  <c r="AO35" i="17" s="1"/>
  <c r="AF33" i="3" a="1"/>
  <c r="AF33" i="3" s="1"/>
  <c r="AI44" i="3" a="1"/>
  <c r="AI44" i="3" s="1"/>
  <c r="AG33" i="3" a="1"/>
  <c r="AG33" i="3" s="1"/>
  <c r="AC55" i="3" a="1"/>
  <c r="AC55" i="3" s="1"/>
  <c r="AH33" i="3" a="1"/>
  <c r="AH33" i="3" s="1"/>
  <c r="AE55" i="3" a="1"/>
  <c r="AE55" i="3" s="1"/>
  <c r="AH44" i="3" a="1"/>
  <c r="AH44" i="3" s="1"/>
  <c r="AG55" i="3" a="1"/>
  <c r="AG55" i="3" s="1"/>
  <c r="AC33" i="3" a="1"/>
  <c r="AC33" i="3" s="1"/>
  <c r="AJ44" i="3" a="1"/>
  <c r="AJ44" i="3" s="1"/>
  <c r="AH55" i="3" a="1"/>
  <c r="AH55" i="3" s="1"/>
  <c r="AD33" i="3" a="1"/>
  <c r="AD33" i="3" s="1"/>
  <c r="AI55" i="3" a="1"/>
  <c r="AI55" i="3" s="1"/>
  <c r="AG44" i="3" a="1"/>
  <c r="AG44" i="3" s="1"/>
  <c r="AI33" i="3" a="1"/>
  <c r="AI33" i="3" s="1"/>
  <c r="AF44" i="3" a="1"/>
  <c r="AF44" i="3" s="1"/>
  <c r="AF55" i="3" a="1"/>
  <c r="AF55" i="3" s="1"/>
  <c r="AJ33" i="3" a="1"/>
  <c r="AJ33" i="3" s="1"/>
  <c r="AC44" i="3" a="1"/>
  <c r="AC44" i="3" s="1"/>
  <c r="AJ55" i="3" a="1"/>
  <c r="AJ55" i="3" s="1"/>
  <c r="AE33" i="3" a="1"/>
  <c r="AE33" i="3" s="1"/>
  <c r="AD44" i="3" a="1"/>
  <c r="AD44" i="3" s="1"/>
  <c r="AE44" i="3" a="1"/>
  <c r="AE44" i="3" s="1"/>
  <c r="AD55" i="3" a="1"/>
  <c r="AD55" i="3" s="1"/>
  <c r="BI48" i="17" a="1"/>
  <c r="BI48" i="17" s="1"/>
  <c r="BL59" i="17" a="1"/>
  <c r="BL59" i="17" s="1"/>
  <c r="BJ48" i="17" a="1"/>
  <c r="BJ48" i="17" s="1"/>
  <c r="BM59" i="17" a="1"/>
  <c r="BM59" i="17" s="1"/>
  <c r="BK48" i="17" a="1"/>
  <c r="BK48" i="17" s="1"/>
  <c r="BN59" i="17" a="1"/>
  <c r="BN59" i="17" s="1"/>
  <c r="BI37" i="17" a="1"/>
  <c r="BI37" i="17" s="1"/>
  <c r="BL48" i="17" a="1"/>
  <c r="BL48" i="17" s="1"/>
  <c r="BO59" i="17" a="1"/>
  <c r="BO59" i="17" s="1"/>
  <c r="BK37" i="17" a="1"/>
  <c r="BK37" i="17" s="1"/>
  <c r="BN48" i="17" a="1"/>
  <c r="BN48" i="17" s="1"/>
  <c r="BO37" i="17" a="1"/>
  <c r="BO37" i="17" s="1"/>
  <c r="BP37" i="17" a="1"/>
  <c r="BP37" i="17" s="1"/>
  <c r="BM48" i="17" a="1"/>
  <c r="BM48" i="17" s="1"/>
  <c r="BO48" i="17" a="1"/>
  <c r="BO48" i="17" s="1"/>
  <c r="BP48" i="17" a="1"/>
  <c r="BP48" i="17" s="1"/>
  <c r="BI59" i="17" a="1"/>
  <c r="BI59" i="17" s="1"/>
  <c r="BK59" i="17" a="1"/>
  <c r="BK59" i="17" s="1"/>
  <c r="BP59" i="17" a="1"/>
  <c r="BP59" i="17" s="1"/>
  <c r="BJ59" i="17" a="1"/>
  <c r="BJ59" i="17" s="1"/>
  <c r="BL37" i="17" a="1"/>
  <c r="BL37" i="17" s="1"/>
  <c r="BM37" i="17" a="1"/>
  <c r="BM37" i="17" s="1"/>
  <c r="BN37" i="17" a="1"/>
  <c r="BN37" i="17" s="1"/>
  <c r="BJ37" i="17" a="1"/>
  <c r="BJ37" i="17" s="1"/>
  <c r="J32" i="17" a="1"/>
  <c r="J32" i="17" s="1"/>
  <c r="E32" i="17" a="1"/>
  <c r="E32" i="17" s="1"/>
  <c r="H32" i="17" a="1"/>
  <c r="H32" i="17" s="1"/>
  <c r="I54" i="17" a="1"/>
  <c r="I54" i="17" s="1"/>
  <c r="L43" i="17" a="1"/>
  <c r="L43" i="17" s="1"/>
  <c r="F32" i="17" a="1"/>
  <c r="F32" i="17" s="1"/>
  <c r="F43" i="17" a="1"/>
  <c r="F43" i="17" s="1"/>
  <c r="G43" i="17" a="1"/>
  <c r="G43" i="17" s="1"/>
  <c r="G32" i="17" a="1"/>
  <c r="G32" i="17" s="1"/>
  <c r="H43" i="17" a="1"/>
  <c r="H43" i="17" s="1"/>
  <c r="I32" i="17" a="1"/>
  <c r="I32" i="17" s="1"/>
  <c r="I43" i="17" a="1"/>
  <c r="I43" i="17" s="1"/>
  <c r="E54" i="17" a="1"/>
  <c r="E54" i="17" s="1"/>
  <c r="L32" i="17" a="1"/>
  <c r="L32" i="17" s="1"/>
  <c r="K43" i="17" a="1"/>
  <c r="K43" i="17" s="1"/>
  <c r="K54" i="17" a="1"/>
  <c r="K54" i="17" s="1"/>
  <c r="L54" i="17" a="1"/>
  <c r="L54" i="17" s="1"/>
  <c r="J43" i="17" a="1"/>
  <c r="J43" i="17" s="1"/>
  <c r="F54" i="17" a="1"/>
  <c r="F54" i="17" s="1"/>
  <c r="G54" i="17" a="1"/>
  <c r="G54" i="17" s="1"/>
  <c r="E43" i="17" a="1"/>
  <c r="E43" i="17" s="1"/>
  <c r="H54" i="17" a="1"/>
  <c r="H54" i="17" s="1"/>
  <c r="K32" i="17" a="1"/>
  <c r="K32" i="17" s="1"/>
  <c r="J54" i="17" a="1"/>
  <c r="J54" i="17" s="1"/>
  <c r="S34" i="3" a="1"/>
  <c r="S34" i="3" s="1"/>
  <c r="M56" i="3" a="1"/>
  <c r="M56" i="3" s="1"/>
  <c r="T34" i="3" a="1"/>
  <c r="T34" i="3" s="1"/>
  <c r="O56" i="3" a="1"/>
  <c r="O56" i="3" s="1"/>
  <c r="M34" i="3" a="1"/>
  <c r="M34" i="3" s="1"/>
  <c r="M45" i="3" a="1"/>
  <c r="M45" i="3" s="1"/>
  <c r="P56" i="3" a="1"/>
  <c r="P56" i="3" s="1"/>
  <c r="O34" i="3" a="1"/>
  <c r="O34" i="3" s="1"/>
  <c r="O45" i="3" a="1"/>
  <c r="O45" i="3" s="1"/>
  <c r="R56" i="3" a="1"/>
  <c r="R56" i="3" s="1"/>
  <c r="S45" i="3" a="1"/>
  <c r="S45" i="3" s="1"/>
  <c r="Q56" i="3" a="1"/>
  <c r="Q56" i="3" s="1"/>
  <c r="P45" i="3" a="1"/>
  <c r="P45" i="3" s="1"/>
  <c r="N56" i="3" a="1"/>
  <c r="N56" i="3" s="1"/>
  <c r="N45" i="3" a="1"/>
  <c r="N45" i="3" s="1"/>
  <c r="T56" i="3" a="1"/>
  <c r="T56" i="3" s="1"/>
  <c r="Q45" i="3" a="1"/>
  <c r="Q45" i="3" s="1"/>
  <c r="P34" i="3" a="1"/>
  <c r="P34" i="3" s="1"/>
  <c r="Q34" i="3" a="1"/>
  <c r="Q34" i="3" s="1"/>
  <c r="R34" i="3" a="1"/>
  <c r="R34" i="3" s="1"/>
  <c r="S56" i="3" a="1"/>
  <c r="S56" i="3" s="1"/>
  <c r="R45" i="3" a="1"/>
  <c r="R45" i="3" s="1"/>
  <c r="T45" i="3" a="1"/>
  <c r="T45" i="3" s="1"/>
  <c r="N34" i="3" a="1"/>
  <c r="N34" i="3" s="1"/>
  <c r="BG34" i="17" a="1"/>
  <c r="BG34" i="17" s="1"/>
  <c r="BC56" i="17" a="1"/>
  <c r="BC56" i="17" s="1"/>
  <c r="BC34" i="17" a="1"/>
  <c r="BC34" i="17" s="1"/>
  <c r="BE45" i="17" a="1"/>
  <c r="BE45" i="17" s="1"/>
  <c r="BH56" i="17" a="1"/>
  <c r="BH56" i="17" s="1"/>
  <c r="BB34" i="17" a="1"/>
  <c r="BB34" i="17" s="1"/>
  <c r="BC45" i="17" a="1"/>
  <c r="BC45" i="17" s="1"/>
  <c r="BD56" i="17" a="1"/>
  <c r="BD56" i="17" s="1"/>
  <c r="BF45" i="17" a="1"/>
  <c r="BF45" i="17" s="1"/>
  <c r="BF56" i="17" a="1"/>
  <c r="BF56" i="17" s="1"/>
  <c r="BE34" i="17" a="1"/>
  <c r="BE34" i="17" s="1"/>
  <c r="BA56" i="17" a="1"/>
  <c r="BA56" i="17" s="1"/>
  <c r="BB56" i="17" a="1"/>
  <c r="BB56" i="17" s="1"/>
  <c r="BF34" i="17" a="1"/>
  <c r="BF34" i="17" s="1"/>
  <c r="BE56" i="17" a="1"/>
  <c r="BE56" i="17" s="1"/>
  <c r="BG56" i="17" a="1"/>
  <c r="BG56" i="17" s="1"/>
  <c r="BD34" i="17" a="1"/>
  <c r="BD34" i="17" s="1"/>
  <c r="BA45" i="17" a="1"/>
  <c r="BA45" i="17" s="1"/>
  <c r="BB45" i="17" a="1"/>
  <c r="BB45" i="17" s="1"/>
  <c r="BH34" i="17" a="1"/>
  <c r="BH34" i="17" s="1"/>
  <c r="BD45" i="17" a="1"/>
  <c r="BD45" i="17" s="1"/>
  <c r="BA34" i="17" a="1"/>
  <c r="BA34" i="17" s="1"/>
  <c r="BG45" i="17" a="1"/>
  <c r="BG45" i="17" s="1"/>
  <c r="BH45" i="17" a="1"/>
  <c r="BH45" i="17" s="1"/>
  <c r="J38" i="3" a="1"/>
  <c r="J38" i="3" s="1"/>
  <c r="K38" i="3" a="1"/>
  <c r="K38" i="3" s="1"/>
  <c r="F60" i="3" a="1"/>
  <c r="F60" i="3" s="1"/>
  <c r="L38" i="3" a="1"/>
  <c r="L38" i="3" s="1"/>
  <c r="E49" i="3" a="1"/>
  <c r="E49" i="3" s="1"/>
  <c r="G60" i="3" a="1"/>
  <c r="G60" i="3" s="1"/>
  <c r="E38" i="3" a="1"/>
  <c r="E38" i="3" s="1"/>
  <c r="I60" i="3" a="1"/>
  <c r="I60" i="3" s="1"/>
  <c r="K60" i="3" a="1"/>
  <c r="K60" i="3" s="1"/>
  <c r="L60" i="3" a="1"/>
  <c r="L60" i="3" s="1"/>
  <c r="F38" i="3" a="1"/>
  <c r="F38" i="3" s="1"/>
  <c r="H38" i="3" a="1"/>
  <c r="H38" i="3" s="1"/>
  <c r="F49" i="3" a="1"/>
  <c r="F49" i="3" s="1"/>
  <c r="G38" i="3" a="1"/>
  <c r="G38" i="3" s="1"/>
  <c r="L49" i="3" a="1"/>
  <c r="L49" i="3" s="1"/>
  <c r="I38" i="3" a="1"/>
  <c r="I38" i="3" s="1"/>
  <c r="E60" i="3" a="1"/>
  <c r="E60" i="3" s="1"/>
  <c r="J49" i="3" a="1"/>
  <c r="J49" i="3" s="1"/>
  <c r="J60" i="3" a="1"/>
  <c r="J60" i="3" s="1"/>
  <c r="K49" i="3" a="1"/>
  <c r="K49" i="3" s="1"/>
  <c r="G49" i="3" a="1"/>
  <c r="G49" i="3" s="1"/>
  <c r="H49" i="3" a="1"/>
  <c r="H49" i="3" s="1"/>
  <c r="I49" i="3" a="1"/>
  <c r="I49" i="3" s="1"/>
  <c r="H60" i="3" a="1"/>
  <c r="H60" i="3" s="1"/>
  <c r="BC30" i="3" a="1"/>
  <c r="BC30" i="3" s="1"/>
  <c r="BA41" i="3" a="1"/>
  <c r="BA41" i="3" s="1"/>
  <c r="BD30" i="3" a="1"/>
  <c r="BD30" i="3" s="1"/>
  <c r="BB41" i="3" a="1"/>
  <c r="BB41" i="3" s="1"/>
  <c r="BE30" i="3" a="1"/>
  <c r="BE30" i="3" s="1"/>
  <c r="BC41" i="3" a="1"/>
  <c r="BC41" i="3" s="1"/>
  <c r="BF30" i="3" a="1"/>
  <c r="BF30" i="3" s="1"/>
  <c r="BD41" i="3" a="1"/>
  <c r="BD41" i="3" s="1"/>
  <c r="BG52" i="3" a="1"/>
  <c r="BG52" i="3" s="1"/>
  <c r="BB52" i="3" a="1"/>
  <c r="BB52" i="3" s="1"/>
  <c r="BD52" i="3" a="1"/>
  <c r="BD52" i="3" s="1"/>
  <c r="BE41" i="3" a="1"/>
  <c r="BE41" i="3" s="1"/>
  <c r="BF52" i="3" a="1"/>
  <c r="BF52" i="3" s="1"/>
  <c r="BF41" i="3" a="1"/>
  <c r="BF41" i="3" s="1"/>
  <c r="BH52" i="3" a="1"/>
  <c r="BH52" i="3" s="1"/>
  <c r="BH41" i="3" a="1"/>
  <c r="BH41" i="3" s="1"/>
  <c r="BA30" i="3" a="1"/>
  <c r="BA30" i="3" s="1"/>
  <c r="BG41" i="3" a="1"/>
  <c r="BG41" i="3" s="1"/>
  <c r="BG30" i="3" a="1"/>
  <c r="BG30" i="3" s="1"/>
  <c r="BC52" i="3" a="1"/>
  <c r="BC52" i="3" s="1"/>
  <c r="BB30" i="3" a="1"/>
  <c r="BB30" i="3" s="1"/>
  <c r="BH30" i="3" a="1"/>
  <c r="BH30" i="3" s="1"/>
  <c r="BA52" i="3" a="1"/>
  <c r="BA52" i="3" s="1"/>
  <c r="BE52" i="3" a="1"/>
  <c r="BE52" i="3" s="1"/>
  <c r="U3" i="3"/>
  <c r="AK55" i="17" a="1"/>
  <c r="AK55" i="17" s="1"/>
  <c r="AM33" i="17" a="1"/>
  <c r="AM33" i="17" s="1"/>
  <c r="AM44" i="17" a="1"/>
  <c r="AM44" i="17" s="1"/>
  <c r="AP55" i="17" a="1"/>
  <c r="AP55" i="17" s="1"/>
  <c r="AN44" i="17" a="1"/>
  <c r="AN44" i="17" s="1"/>
  <c r="AO44" i="17" a="1"/>
  <c r="AO44" i="17" s="1"/>
  <c r="AK33" i="17" a="1"/>
  <c r="AK33" i="17" s="1"/>
  <c r="AP44" i="17" a="1"/>
  <c r="AP44" i="17" s="1"/>
  <c r="AL33" i="17" a="1"/>
  <c r="AL33" i="17" s="1"/>
  <c r="AQ44" i="17" a="1"/>
  <c r="AQ44" i="17" s="1"/>
  <c r="AP33" i="17" a="1"/>
  <c r="AP33" i="17" s="1"/>
  <c r="AK44" i="17" a="1"/>
  <c r="AK44" i="17" s="1"/>
  <c r="AN55" i="17" a="1"/>
  <c r="AN55" i="17" s="1"/>
  <c r="AL44" i="17" a="1"/>
  <c r="AL44" i="17" s="1"/>
  <c r="AR44" i="17" a="1"/>
  <c r="AR44" i="17" s="1"/>
  <c r="AL55" i="17" a="1"/>
  <c r="AL55" i="17" s="1"/>
  <c r="AM55" i="17" a="1"/>
  <c r="AM55" i="17" s="1"/>
  <c r="AN33" i="17" a="1"/>
  <c r="AN33" i="17" s="1"/>
  <c r="AO33" i="17" a="1"/>
  <c r="AO33" i="17" s="1"/>
  <c r="AQ33" i="17" a="1"/>
  <c r="AQ33" i="17" s="1"/>
  <c r="AR33" i="17" a="1"/>
  <c r="AR33" i="17" s="1"/>
  <c r="AO55" i="17" a="1"/>
  <c r="AO55" i="17" s="1"/>
  <c r="AQ55" i="17" a="1"/>
  <c r="AQ55" i="17" s="1"/>
  <c r="AR55" i="17" a="1"/>
  <c r="AR55" i="17" s="1"/>
  <c r="L31" i="3" a="1"/>
  <c r="L31" i="3" s="1"/>
  <c r="I42" i="3" a="1"/>
  <c r="I42" i="3" s="1"/>
  <c r="G31" i="3" a="1"/>
  <c r="G31" i="3" s="1"/>
  <c r="K42" i="3" a="1"/>
  <c r="K42" i="3" s="1"/>
  <c r="F31" i="3" a="1"/>
  <c r="F31" i="3" s="1"/>
  <c r="G53" i="3" a="1"/>
  <c r="G53" i="3" s="1"/>
  <c r="H31" i="3" a="1"/>
  <c r="H31" i="3" s="1"/>
  <c r="I53" i="3" a="1"/>
  <c r="I53" i="3" s="1"/>
  <c r="K31" i="3" a="1"/>
  <c r="K31" i="3" s="1"/>
  <c r="H42" i="3" a="1"/>
  <c r="H42" i="3" s="1"/>
  <c r="J42" i="3" a="1"/>
  <c r="J42" i="3" s="1"/>
  <c r="E53" i="3" a="1"/>
  <c r="E53" i="3" s="1"/>
  <c r="H53" i="3" a="1"/>
  <c r="H53" i="3" s="1"/>
  <c r="I31" i="3" a="1"/>
  <c r="I31" i="3" s="1"/>
  <c r="E42" i="3" a="1"/>
  <c r="E42" i="3" s="1"/>
  <c r="G42" i="3" a="1"/>
  <c r="G42" i="3" s="1"/>
  <c r="L42" i="3" a="1"/>
  <c r="L42" i="3" s="1"/>
  <c r="F53" i="3" a="1"/>
  <c r="F53" i="3" s="1"/>
  <c r="K53" i="3" a="1"/>
  <c r="K53" i="3" s="1"/>
  <c r="J53" i="3" a="1"/>
  <c r="J53" i="3" s="1"/>
  <c r="L53" i="3" a="1"/>
  <c r="L53" i="3" s="1"/>
  <c r="J31" i="3" a="1"/>
  <c r="J31" i="3" s="1"/>
  <c r="F42" i="3" a="1"/>
  <c r="F42" i="3" s="1"/>
  <c r="E31" i="3" a="1"/>
  <c r="E31" i="3" s="1"/>
  <c r="S3" i="17"/>
  <c r="AC17" i="17" l="1"/>
  <c r="AA17" i="17"/>
  <c r="AB17" i="17"/>
  <c r="AB22" i="17"/>
  <c r="AC25" i="3"/>
  <c r="AB23" i="17"/>
  <c r="AA25" i="17"/>
  <c r="AC24" i="3"/>
  <c r="AC23" i="17"/>
  <c r="AA22" i="3"/>
  <c r="AA17" i="3"/>
  <c r="AC20" i="17"/>
  <c r="AB25" i="3"/>
  <c r="AB18" i="3"/>
  <c r="AC18" i="3"/>
  <c r="AB24" i="17"/>
  <c r="P4" i="17"/>
  <c r="AB3" i="17" s="1"/>
  <c r="Q4" i="17"/>
  <c r="AG3" i="17" s="1"/>
  <c r="R4" i="17"/>
  <c r="AL3" i="17" s="1"/>
  <c r="O4" i="17"/>
  <c r="W3" i="17" s="1"/>
  <c r="AA18" i="3"/>
  <c r="AC20" i="3"/>
  <c r="AB21" i="3"/>
  <c r="AB25" i="17"/>
  <c r="AB20" i="17"/>
  <c r="AA23" i="3"/>
  <c r="AA21" i="3"/>
  <c r="AA20" i="17"/>
  <c r="AB19" i="17"/>
  <c r="AC22" i="17"/>
  <c r="AB23" i="3"/>
  <c r="AC19" i="3"/>
  <c r="AB19" i="3"/>
  <c r="AB22" i="3"/>
  <c r="R4" i="3"/>
  <c r="AL3" i="3" s="1"/>
  <c r="Q4" i="3"/>
  <c r="AG3" i="3" s="1"/>
  <c r="P4" i="3"/>
  <c r="AB3" i="3" s="1"/>
  <c r="O4" i="3"/>
  <c r="W3" i="3" s="1"/>
  <c r="AB17" i="3"/>
  <c r="AA24" i="17"/>
  <c r="AB18" i="17"/>
  <c r="AC24" i="17"/>
  <c r="AA22" i="17"/>
  <c r="AB24" i="3"/>
  <c r="AC18" i="17"/>
  <c r="AA20" i="3"/>
  <c r="AC21" i="3"/>
  <c r="AC22" i="3"/>
  <c r="AC17" i="3"/>
  <c r="AB21" i="17"/>
  <c r="AA19" i="17"/>
  <c r="AA19" i="3"/>
  <c r="AA24" i="3"/>
  <c r="AA18" i="17"/>
  <c r="AC21" i="17"/>
  <c r="AC19" i="17"/>
  <c r="AC23" i="3"/>
  <c r="AA25" i="3"/>
  <c r="AA21" i="17"/>
  <c r="AB20" i="3"/>
  <c r="AA23" i="17"/>
  <c r="AC25" i="17"/>
  <c r="W22" i="17" l="1"/>
  <c r="W17" i="17"/>
  <c r="W19" i="17"/>
  <c r="W21" i="3"/>
  <c r="AG7" i="3"/>
  <c r="AI7" i="3" s="1"/>
  <c r="AG8" i="3"/>
  <c r="AI8" i="3" s="1"/>
  <c r="AG12" i="3"/>
  <c r="AI12" i="3" s="1"/>
  <c r="AG11" i="3"/>
  <c r="AI11" i="3" s="1"/>
  <c r="AG4" i="3"/>
  <c r="AI4" i="3" s="1"/>
  <c r="AG5" i="3"/>
  <c r="AI5" i="3" s="1"/>
  <c r="AG6" i="3"/>
  <c r="AI6" i="3" s="1"/>
  <c r="AG10" i="3"/>
  <c r="AI10" i="3" s="1"/>
  <c r="AG9" i="3"/>
  <c r="AI9" i="3" s="1"/>
  <c r="W17" i="3"/>
  <c r="W18" i="3"/>
  <c r="W6" i="17"/>
  <c r="W7" i="17"/>
  <c r="W8" i="17"/>
  <c r="W9" i="17"/>
  <c r="Y9" i="17" s="1"/>
  <c r="W10" i="17"/>
  <c r="Y10" i="17" s="1"/>
  <c r="W11" i="17"/>
  <c r="Y11" i="17" s="1"/>
  <c r="W12" i="17"/>
  <c r="Y12" i="17" s="1"/>
  <c r="W4" i="17"/>
  <c r="W5" i="17"/>
  <c r="AB5" i="3"/>
  <c r="AD5" i="3" s="1"/>
  <c r="AB11" i="3"/>
  <c r="AD11" i="3" s="1"/>
  <c r="AB6" i="3"/>
  <c r="AD6" i="3" s="1"/>
  <c r="AB10" i="3"/>
  <c r="AD10" i="3" s="1"/>
  <c r="AB12" i="3"/>
  <c r="AD12" i="3" s="1"/>
  <c r="AB4" i="3"/>
  <c r="AD4" i="3" s="1"/>
  <c r="AB9" i="3"/>
  <c r="AD9" i="3" s="1"/>
  <c r="AB7" i="3"/>
  <c r="AD7" i="3" s="1"/>
  <c r="AB8" i="3"/>
  <c r="AD8" i="3" s="1"/>
  <c r="W20" i="3"/>
  <c r="AL4" i="17"/>
  <c r="AN4" i="17" s="1"/>
  <c r="AL10" i="17"/>
  <c r="AN10" i="17" s="1"/>
  <c r="AL5" i="17"/>
  <c r="AN5" i="17" s="1"/>
  <c r="AL11" i="17"/>
  <c r="AN11" i="17" s="1"/>
  <c r="AL12" i="17"/>
  <c r="AN12" i="17" s="1"/>
  <c r="AL6" i="17"/>
  <c r="AN6" i="17" s="1"/>
  <c r="AL7" i="17"/>
  <c r="AN7" i="17" s="1"/>
  <c r="AL9" i="17"/>
  <c r="AN9" i="17" s="1"/>
  <c r="AL8" i="17"/>
  <c r="AN8" i="17" s="1"/>
  <c r="W8" i="3"/>
  <c r="W4" i="3"/>
  <c r="W9" i="3"/>
  <c r="W7" i="3"/>
  <c r="W6" i="3"/>
  <c r="W12" i="3"/>
  <c r="Y12" i="3" s="1"/>
  <c r="W5" i="3"/>
  <c r="W10" i="3"/>
  <c r="Y10" i="3" s="1"/>
  <c r="W11" i="3"/>
  <c r="Y11" i="3" s="1"/>
  <c r="W22" i="3"/>
  <c r="W18" i="17"/>
  <c r="AG12" i="17"/>
  <c r="AI12" i="17" s="1"/>
  <c r="AG9" i="17"/>
  <c r="AI9" i="17" s="1"/>
  <c r="AG4" i="17"/>
  <c r="AI4" i="17" s="1"/>
  <c r="AG10" i="17"/>
  <c r="AI10" i="17" s="1"/>
  <c r="AG11" i="17"/>
  <c r="AI11" i="17" s="1"/>
  <c r="AG7" i="17"/>
  <c r="AI7" i="17" s="1"/>
  <c r="AG8" i="17"/>
  <c r="AI8" i="17" s="1"/>
  <c r="AG6" i="17"/>
  <c r="AI6" i="17" s="1"/>
  <c r="AG5" i="17"/>
  <c r="AI5" i="17" s="1"/>
  <c r="AL8" i="3"/>
  <c r="AN8" i="3" s="1"/>
  <c r="AL12" i="3"/>
  <c r="AN12" i="3" s="1"/>
  <c r="AL9" i="3"/>
  <c r="AN9" i="3" s="1"/>
  <c r="AL5" i="3"/>
  <c r="AN5" i="3" s="1"/>
  <c r="AL6" i="3"/>
  <c r="AN6" i="3" s="1"/>
  <c r="AL11" i="3"/>
  <c r="AN11" i="3" s="1"/>
  <c r="AL7" i="3"/>
  <c r="AN7" i="3" s="1"/>
  <c r="AL10" i="3"/>
  <c r="AN10" i="3" s="1"/>
  <c r="AL4" i="3"/>
  <c r="AN4" i="3" s="1"/>
  <c r="W21" i="17"/>
  <c r="AB7" i="17"/>
  <c r="AD7" i="17" s="1"/>
  <c r="AB8" i="17"/>
  <c r="AD8" i="17" s="1"/>
  <c r="AB10" i="17"/>
  <c r="AD10" i="17" s="1"/>
  <c r="AB12" i="17"/>
  <c r="AD12" i="17" s="1"/>
  <c r="AB11" i="17"/>
  <c r="AD11" i="17" s="1"/>
  <c r="AB4" i="17"/>
  <c r="AD4" i="17" s="1"/>
  <c r="AB5" i="17"/>
  <c r="AD5" i="17" s="1"/>
  <c r="AB6" i="17"/>
  <c r="AD6" i="17" s="1"/>
  <c r="AB9" i="17"/>
  <c r="AD9" i="17" s="1"/>
  <c r="W19" i="3"/>
  <c r="W20" i="17"/>
  <c r="X22" i="17" l="1"/>
  <c r="X23" i="17"/>
  <c r="X21" i="3"/>
  <c r="AG19" i="17"/>
  <c r="AH19" i="17" s="1"/>
  <c r="X25" i="17"/>
  <c r="Z24" i="17"/>
  <c r="Z23" i="17"/>
  <c r="Z17" i="17"/>
  <c r="Y4" i="17" s="1"/>
  <c r="AG24" i="17"/>
  <c r="AH24" i="17" s="1"/>
  <c r="AG23" i="17"/>
  <c r="AH23" i="17" s="1"/>
  <c r="AG17" i="17"/>
  <c r="AH17" i="17" s="1"/>
  <c r="AG25" i="17"/>
  <c r="AH25" i="17" s="1"/>
  <c r="Z22" i="17"/>
  <c r="AG18" i="17"/>
  <c r="AH18" i="17" s="1"/>
  <c r="Z18" i="17"/>
  <c r="Y5" i="17" s="1"/>
  <c r="X18" i="17"/>
  <c r="AG22" i="17"/>
  <c r="AH22" i="17" s="1"/>
  <c r="AG22" i="3"/>
  <c r="AH22" i="3" s="1"/>
  <c r="Z22" i="3"/>
  <c r="X22" i="3"/>
  <c r="AG20" i="3"/>
  <c r="AH20" i="3" s="1"/>
  <c r="Z20" i="3"/>
  <c r="Y7" i="3" s="1"/>
  <c r="X20" i="3"/>
  <c r="AG20" i="17"/>
  <c r="AH20" i="17" s="1"/>
  <c r="Z20" i="17"/>
  <c r="Y7" i="17" s="1"/>
  <c r="X20" i="17"/>
  <c r="AG19" i="3"/>
  <c r="AH19" i="3" s="1"/>
  <c r="Z19" i="3"/>
  <c r="X19" i="3"/>
  <c r="X17" i="17"/>
  <c r="X19" i="17"/>
  <c r="AG18" i="3"/>
  <c r="AH18" i="3" s="1"/>
  <c r="Z18" i="3"/>
  <c r="Y5" i="3" s="1"/>
  <c r="X18" i="3"/>
  <c r="Z21" i="3"/>
  <c r="Y8" i="3" s="1"/>
  <c r="X24" i="17"/>
  <c r="AG21" i="17"/>
  <c r="AH21" i="17" s="1"/>
  <c r="Z21" i="17"/>
  <c r="Y8" i="17" s="1"/>
  <c r="X21" i="17"/>
  <c r="Z25" i="17"/>
  <c r="Z19" i="17"/>
  <c r="Y6" i="17" s="1"/>
  <c r="AG24" i="3"/>
  <c r="AH24" i="3" s="1"/>
  <c r="AG23" i="3"/>
  <c r="AH23" i="3" s="1"/>
  <c r="AG25" i="3"/>
  <c r="AH25" i="3" s="1"/>
  <c r="Z17" i="3"/>
  <c r="Y4" i="3" s="1"/>
  <c r="Z23" i="3"/>
  <c r="Z25" i="3"/>
  <c r="AG17" i="3"/>
  <c r="AH17" i="3" s="1"/>
  <c r="Z24" i="3"/>
  <c r="X24" i="3"/>
  <c r="X23" i="3"/>
  <c r="X25" i="3"/>
  <c r="X17" i="3"/>
  <c r="AG21" i="3"/>
  <c r="AH21" i="3" s="1"/>
  <c r="Y6" i="3" l="1"/>
  <c r="Y9" i="3"/>
  <c r="E7" i="17"/>
  <c r="D7" i="17" s="1"/>
  <c r="E12" i="3"/>
  <c r="D12" i="3" s="1"/>
  <c r="E9" i="17"/>
  <c r="D9" i="17" s="1"/>
  <c r="E11" i="17"/>
  <c r="D11" i="17" s="1"/>
  <c r="E9" i="3"/>
  <c r="E4" i="3"/>
  <c r="D4" i="3" s="1"/>
  <c r="E6" i="17"/>
  <c r="D6" i="17" s="1"/>
  <c r="E4" i="17"/>
  <c r="D4" i="17" s="1"/>
  <c r="E5" i="17"/>
  <c r="D5" i="17" s="1"/>
  <c r="E12" i="17"/>
  <c r="D12" i="17" s="1"/>
  <c r="E11" i="3"/>
  <c r="D11" i="3" s="1"/>
  <c r="E8" i="3"/>
  <c r="D8" i="3" s="1"/>
  <c r="E10" i="3"/>
  <c r="D10" i="3" s="1"/>
  <c r="E7" i="3"/>
  <c r="D7" i="3" s="1"/>
  <c r="E6" i="3"/>
  <c r="D6" i="3" s="1"/>
  <c r="E8" i="17"/>
  <c r="D8" i="17" s="1"/>
  <c r="E5" i="3"/>
  <c r="D5" i="3" s="1"/>
  <c r="E10" i="17"/>
  <c r="D10" i="17" s="1"/>
  <c r="AO6" i="17" l="1"/>
  <c r="AJ11" i="17"/>
  <c r="AJ7" i="17"/>
  <c r="AE10" i="17"/>
  <c r="AE5" i="17"/>
  <c r="AE7" i="17"/>
  <c r="AJ4" i="17"/>
  <c r="AJ6" i="17"/>
  <c r="Z9" i="17"/>
  <c r="Z8" i="17"/>
  <c r="Z10" i="17"/>
  <c r="AE11" i="17"/>
  <c r="Z4" i="17"/>
  <c r="AO7" i="17"/>
  <c r="AE8" i="17"/>
  <c r="AO10" i="17"/>
  <c r="AJ10" i="17"/>
  <c r="AE6" i="17"/>
  <c r="AO8" i="17"/>
  <c r="AE12" i="17"/>
  <c r="AO12" i="17"/>
  <c r="AE9" i="17"/>
  <c r="AJ8" i="17"/>
  <c r="AO9" i="17"/>
  <c r="AJ12" i="17"/>
  <c r="Z7" i="17"/>
  <c r="AO4" i="17"/>
  <c r="AO11" i="17"/>
  <c r="Z11" i="17"/>
  <c r="AO5" i="17"/>
  <c r="AJ9" i="17"/>
  <c r="Z6" i="17"/>
  <c r="AJ5" i="17"/>
  <c r="AE4" i="17"/>
  <c r="Z12" i="17"/>
  <c r="Z5" i="17"/>
  <c r="C12" i="17"/>
  <c r="C7" i="17"/>
  <c r="C4" i="17"/>
  <c r="C5" i="17"/>
  <c r="D9" i="3"/>
  <c r="C9" i="3" s="1"/>
  <c r="AE5" i="3"/>
  <c r="AE9" i="3"/>
  <c r="Z10" i="3"/>
  <c r="AE12" i="3"/>
  <c r="AE7" i="3"/>
  <c r="Z6" i="3"/>
  <c r="AJ7" i="3"/>
  <c r="AJ11" i="3"/>
  <c r="Z8" i="3"/>
  <c r="Z5" i="3"/>
  <c r="AO5" i="3"/>
  <c r="Z9" i="3"/>
  <c r="AO7" i="3"/>
  <c r="AE8" i="3"/>
  <c r="AJ12" i="3"/>
  <c r="AO8" i="3"/>
  <c r="AJ9" i="3"/>
  <c r="AJ10" i="3"/>
  <c r="AO11" i="3"/>
  <c r="AO4" i="3"/>
  <c r="AJ4" i="3"/>
  <c r="Z4" i="3"/>
  <c r="AO6" i="3"/>
  <c r="AO9" i="3"/>
  <c r="AJ5" i="3"/>
  <c r="AO10" i="3"/>
  <c r="Z7" i="3"/>
  <c r="Z12" i="3"/>
  <c r="Z11" i="3"/>
  <c r="AO12" i="3"/>
  <c r="AE11" i="3"/>
  <c r="AJ8" i="3"/>
  <c r="AE4" i="3"/>
  <c r="AE6" i="3"/>
  <c r="AJ6" i="3"/>
  <c r="AE10" i="3"/>
  <c r="C10" i="17"/>
  <c r="C6" i="17"/>
  <c r="C8" i="17"/>
  <c r="C11" i="17"/>
  <c r="C9" i="17"/>
  <c r="AF12" i="17" l="1"/>
  <c r="AF11" i="17"/>
  <c r="AF8" i="17"/>
  <c r="AF10" i="17"/>
  <c r="AA5" i="17"/>
  <c r="AA7" i="17"/>
  <c r="AK6" i="17"/>
  <c r="AA6" i="17"/>
  <c r="C10" i="3"/>
  <c r="AK5" i="17"/>
  <c r="AP5" i="17"/>
  <c r="AA11" i="17"/>
  <c r="AK7" i="17"/>
  <c r="AF5" i="17"/>
  <c r="AF4" i="17"/>
  <c r="AA4" i="17"/>
  <c r="AF6" i="17"/>
  <c r="AF7" i="17"/>
  <c r="AP8" i="17"/>
  <c r="AP9" i="17"/>
  <c r="AP6" i="17"/>
  <c r="AP10" i="17"/>
  <c r="AK10" i="17"/>
  <c r="AK11" i="17"/>
  <c r="AA12" i="17"/>
  <c r="AP4" i="17"/>
  <c r="AP7" i="17"/>
  <c r="AK12" i="17"/>
  <c r="AK4" i="17"/>
  <c r="AA8" i="17"/>
  <c r="AP11" i="17"/>
  <c r="AP12" i="17"/>
  <c r="AF9" i="17"/>
  <c r="AA10" i="17"/>
  <c r="AK8" i="17"/>
  <c r="AA9" i="17"/>
  <c r="AK9" i="17"/>
  <c r="C8" i="3"/>
  <c r="C7" i="3"/>
  <c r="C11" i="3"/>
  <c r="AK8" i="3"/>
  <c r="AP4" i="3"/>
  <c r="AM4" i="3" s="1"/>
  <c r="C35" i="10" s="1"/>
  <c r="AF11" i="3"/>
  <c r="AA6" i="3"/>
  <c r="C12" i="3"/>
  <c r="AK11" i="3"/>
  <c r="AA11" i="3"/>
  <c r="AK9" i="3"/>
  <c r="AF7" i="3"/>
  <c r="AP8" i="3"/>
  <c r="AK10" i="3"/>
  <c r="AP7" i="3"/>
  <c r="AK7" i="3"/>
  <c r="AF12" i="3"/>
  <c r="AA10" i="3"/>
  <c r="AF9" i="3"/>
  <c r="AP9" i="3"/>
  <c r="AA9" i="3"/>
  <c r="AA7" i="3"/>
  <c r="AK5" i="3"/>
  <c r="AK6" i="3"/>
  <c r="AP6" i="3"/>
  <c r="AP5" i="3"/>
  <c r="C6" i="3"/>
  <c r="AP11" i="3"/>
  <c r="AP12" i="3"/>
  <c r="AP10" i="3"/>
  <c r="AF5" i="3"/>
  <c r="AA4" i="3"/>
  <c r="AA5" i="3"/>
  <c r="C4" i="3"/>
  <c r="O24" i="6"/>
  <c r="O25" i="6"/>
  <c r="U24" i="6"/>
  <c r="O23" i="6"/>
  <c r="R25" i="6"/>
  <c r="R27" i="6"/>
  <c r="W23" i="6"/>
  <c r="S27" i="6"/>
  <c r="O26" i="6"/>
  <c r="Q24" i="6"/>
  <c r="P23" i="6"/>
  <c r="S22" i="6"/>
  <c r="R22" i="6"/>
  <c r="P26" i="6"/>
  <c r="U26" i="6"/>
  <c r="S25" i="6"/>
  <c r="R26" i="6"/>
  <c r="Q26" i="6"/>
  <c r="P27" i="6"/>
  <c r="S26" i="6"/>
  <c r="U25" i="6"/>
  <c r="U27" i="6"/>
  <c r="N23" i="6"/>
  <c r="W25" i="6"/>
  <c r="P24" i="6"/>
  <c r="W24" i="6"/>
  <c r="S24" i="6"/>
  <c r="N22" i="6"/>
  <c r="M23" i="6"/>
  <c r="R23" i="6"/>
  <c r="V25" i="6"/>
  <c r="Q22" i="6"/>
  <c r="V24" i="6"/>
  <c r="N27" i="6"/>
  <c r="O27" i="6"/>
  <c r="O22" i="6"/>
  <c r="U23" i="6"/>
  <c r="R24" i="6"/>
  <c r="U22" i="6"/>
  <c r="V26" i="6"/>
  <c r="P22" i="6"/>
  <c r="W27" i="6"/>
  <c r="P25" i="6"/>
  <c r="N25" i="6"/>
  <c r="W22" i="6"/>
  <c r="Q25" i="6"/>
  <c r="Q23" i="6"/>
  <c r="N26" i="6"/>
  <c r="Q27" i="6"/>
  <c r="V23" i="6"/>
  <c r="N24" i="6"/>
  <c r="V22" i="6"/>
  <c r="V27" i="6"/>
  <c r="W26" i="6"/>
  <c r="S23" i="6"/>
  <c r="AA12" i="3"/>
  <c r="AK12" i="3"/>
  <c r="AF8" i="3"/>
  <c r="AF10" i="3"/>
  <c r="AF6" i="3"/>
  <c r="AF4" i="3"/>
  <c r="AK4" i="3"/>
  <c r="AA8" i="3"/>
  <c r="C5" i="3"/>
  <c r="X5" i="17" l="1"/>
  <c r="C9" i="20" s="1"/>
  <c r="I7" i="20" s="1"/>
  <c r="I6" i="20" s="1"/>
  <c r="X6" i="17"/>
  <c r="C10" i="20" s="1"/>
  <c r="B10" i="20" s="1"/>
  <c r="AM8" i="17"/>
  <c r="C39" i="20" s="1"/>
  <c r="G39" i="20" s="1"/>
  <c r="AC6" i="17"/>
  <c r="C19" i="20" s="1"/>
  <c r="J16" i="20" s="1"/>
  <c r="J15" i="20" s="1"/>
  <c r="AM12" i="17"/>
  <c r="X11" i="17"/>
  <c r="AH7" i="17"/>
  <c r="C29" i="20" s="1"/>
  <c r="F29" i="20" s="1"/>
  <c r="AC11" i="17"/>
  <c r="X7" i="17"/>
  <c r="C11" i="20" s="1"/>
  <c r="D11" i="20" s="1"/>
  <c r="AC5" i="17"/>
  <c r="C18" i="20" s="1"/>
  <c r="E18" i="20" s="1"/>
  <c r="X9" i="17"/>
  <c r="C13" i="20" s="1"/>
  <c r="B13" i="20" s="1"/>
  <c r="AC12" i="17"/>
  <c r="AC9" i="17"/>
  <c r="C22" i="20" s="1"/>
  <c r="G22" i="20" s="1"/>
  <c r="AH8" i="17"/>
  <c r="C30" i="20" s="1"/>
  <c r="L25" i="20" s="1"/>
  <c r="L24" i="20" s="1"/>
  <c r="AC4" i="17"/>
  <c r="C17" i="20" s="1"/>
  <c r="E17" i="20" s="1"/>
  <c r="AH11" i="17"/>
  <c r="AC8" i="17"/>
  <c r="C21" i="20" s="1"/>
  <c r="F21" i="20" s="1"/>
  <c r="X4" i="17"/>
  <c r="C8" i="20" s="1"/>
  <c r="G8" i="20" s="1"/>
  <c r="AM11" i="17"/>
  <c r="AH6" i="17"/>
  <c r="C28" i="20" s="1"/>
  <c r="E28" i="20" s="1"/>
  <c r="AC7" i="17"/>
  <c r="C20" i="20" s="1"/>
  <c r="N20" i="20" s="1"/>
  <c r="AC10" i="17"/>
  <c r="AM9" i="17"/>
  <c r="C40" i="20" s="1"/>
  <c r="N40" i="20" s="1"/>
  <c r="X10" i="17"/>
  <c r="AM4" i="17"/>
  <c r="C35" i="20" s="1"/>
  <c r="N35" i="20" s="1"/>
  <c r="AH5" i="17"/>
  <c r="C27" i="20" s="1"/>
  <c r="F27" i="20" s="1"/>
  <c r="AM7" i="17"/>
  <c r="C38" i="20" s="1"/>
  <c r="F38" i="20" s="1"/>
  <c r="AH9" i="17"/>
  <c r="C31" i="20" s="1"/>
  <c r="F31" i="20" s="1"/>
  <c r="AM7" i="3"/>
  <c r="C38" i="10" s="1"/>
  <c r="F38" i="10" s="1"/>
  <c r="AH10" i="17"/>
  <c r="X8" i="17"/>
  <c r="C12" i="20" s="1"/>
  <c r="G12" i="20" s="1"/>
  <c r="AH12" i="17"/>
  <c r="AM10" i="17"/>
  <c r="AH4" i="17"/>
  <c r="C26" i="20" s="1"/>
  <c r="B26" i="20" s="1"/>
  <c r="X12" i="17"/>
  <c r="AM5" i="17"/>
  <c r="C36" i="20" s="1"/>
  <c r="G36" i="20" s="1"/>
  <c r="AM6" i="17"/>
  <c r="C37" i="20" s="1"/>
  <c r="B37" i="20" s="1"/>
  <c r="AM9" i="3"/>
  <c r="C40" i="10" s="1"/>
  <c r="G40" i="10" s="1"/>
  <c r="AM8" i="3"/>
  <c r="C39" i="10" s="1"/>
  <c r="N39" i="10" s="1"/>
  <c r="AM11" i="3"/>
  <c r="AE20" i="27"/>
  <c r="I15" i="21"/>
  <c r="Z21" i="6"/>
  <c r="Z22" i="6" s="1"/>
  <c r="AD24" i="6"/>
  <c r="Z20" i="6"/>
  <c r="I15" i="24"/>
  <c r="AE13" i="27"/>
  <c r="I17" i="21"/>
  <c r="G13" i="26"/>
  <c r="G18" i="24"/>
  <c r="AD22" i="6"/>
  <c r="X21" i="6"/>
  <c r="X27" i="6" s="1"/>
  <c r="X20" i="6"/>
  <c r="M24" i="6"/>
  <c r="M25" i="6" s="1"/>
  <c r="AM5" i="3"/>
  <c r="C36" i="10" s="1"/>
  <c r="X12" i="3"/>
  <c r="X9" i="3"/>
  <c r="C13" i="10" s="1"/>
  <c r="X6" i="3"/>
  <c r="C10" i="10" s="1"/>
  <c r="X10" i="3"/>
  <c r="X5" i="3"/>
  <c r="C9" i="10" s="1"/>
  <c r="X7" i="3"/>
  <c r="C11" i="10" s="1"/>
  <c r="X4" i="3"/>
  <c r="C8" i="10" s="1"/>
  <c r="X8" i="3"/>
  <c r="C12" i="10" s="1"/>
  <c r="X11" i="3"/>
  <c r="AM10" i="3"/>
  <c r="G35" i="10"/>
  <c r="E35" i="10"/>
  <c r="D35" i="10"/>
  <c r="H34" i="10"/>
  <c r="H33" i="10" s="1"/>
  <c r="B35" i="10"/>
  <c r="N35" i="10"/>
  <c r="F35" i="10"/>
  <c r="AM12" i="3"/>
  <c r="AE27" i="27"/>
  <c r="I13" i="21"/>
  <c r="AD26" i="6"/>
  <c r="I13" i="24"/>
  <c r="AB20" i="6"/>
  <c r="AB21" i="6"/>
  <c r="AB24" i="6" s="1"/>
  <c r="AM6" i="3"/>
  <c r="C37" i="10" s="1"/>
  <c r="AE15" i="27"/>
  <c r="I17" i="24"/>
  <c r="I12" i="26"/>
  <c r="Y21" i="6"/>
  <c r="Y22" i="6" s="1"/>
  <c r="Y20" i="6"/>
  <c r="AD23" i="6"/>
  <c r="I16" i="21"/>
  <c r="AH9" i="3"/>
  <c r="C31" i="10" s="1"/>
  <c r="AH6" i="3"/>
  <c r="C28" i="10" s="1"/>
  <c r="AH12" i="3"/>
  <c r="AH10" i="3"/>
  <c r="AH5" i="3"/>
  <c r="C27" i="10" s="1"/>
  <c r="AH7" i="3"/>
  <c r="C29" i="10" s="1"/>
  <c r="AH11" i="3"/>
  <c r="AH4" i="3"/>
  <c r="C26" i="10" s="1"/>
  <c r="AH8" i="3"/>
  <c r="C30" i="10" s="1"/>
  <c r="AC9" i="3"/>
  <c r="C22" i="10" s="1"/>
  <c r="AC6" i="3"/>
  <c r="C19" i="10" s="1"/>
  <c r="AC10" i="3"/>
  <c r="AC5" i="3"/>
  <c r="C18" i="10" s="1"/>
  <c r="AC12" i="3"/>
  <c r="AC7" i="3"/>
  <c r="C20" i="10" s="1"/>
  <c r="AC11" i="3"/>
  <c r="AC4" i="3"/>
  <c r="C17" i="10" s="1"/>
  <c r="AC8" i="3"/>
  <c r="C21" i="10" s="1"/>
  <c r="AE22" i="27"/>
  <c r="AA21" i="6"/>
  <c r="AA27" i="6" s="1"/>
  <c r="I14" i="24"/>
  <c r="I14" i="21"/>
  <c r="AA20" i="6"/>
  <c r="AD25" i="6"/>
  <c r="P15" i="6"/>
  <c r="V15" i="6"/>
  <c r="R15" i="6"/>
  <c r="U12" i="6"/>
  <c r="U14" i="6"/>
  <c r="Q12" i="6"/>
  <c r="O14" i="6"/>
  <c r="R12" i="6"/>
  <c r="U16" i="6"/>
  <c r="V14" i="6"/>
  <c r="P17" i="6"/>
  <c r="Q13" i="6"/>
  <c r="N17" i="6"/>
  <c r="U13" i="6"/>
  <c r="V17" i="6"/>
  <c r="O13" i="6"/>
  <c r="P14" i="6"/>
  <c r="P13" i="6"/>
  <c r="W15" i="6"/>
  <c r="N13" i="6"/>
  <c r="R13" i="6"/>
  <c r="S12" i="6"/>
  <c r="R16" i="6"/>
  <c r="O12" i="6"/>
  <c r="P16" i="6"/>
  <c r="R17" i="6"/>
  <c r="R14" i="6"/>
  <c r="U15" i="6"/>
  <c r="W12" i="6"/>
  <c r="O17" i="6"/>
  <c r="W16" i="6"/>
  <c r="O15" i="6"/>
  <c r="W17" i="6"/>
  <c r="M13" i="6"/>
  <c r="M14" i="6" s="1"/>
  <c r="N16" i="6"/>
  <c r="V12" i="6"/>
  <c r="S16" i="6"/>
  <c r="S14" i="6"/>
  <c r="W14" i="6"/>
  <c r="Q17" i="6"/>
  <c r="Q14" i="6"/>
  <c r="Q15" i="6"/>
  <c r="S13" i="6"/>
  <c r="O16" i="6"/>
  <c r="S15" i="6"/>
  <c r="U17" i="6"/>
  <c r="N12" i="6"/>
  <c r="V13" i="6"/>
  <c r="W13" i="6"/>
  <c r="S17" i="6"/>
  <c r="N14" i="6"/>
  <c r="P12" i="6"/>
  <c r="Q16" i="6"/>
  <c r="N15" i="6"/>
  <c r="V16" i="6"/>
  <c r="AE29" i="27"/>
  <c r="AD27" i="6"/>
  <c r="I12" i="24"/>
  <c r="AC20" i="6"/>
  <c r="AC21" i="6"/>
  <c r="AC24" i="6" s="1"/>
  <c r="I12" i="21"/>
  <c r="G19" i="20" l="1"/>
  <c r="B9" i="20"/>
  <c r="G9" i="20"/>
  <c r="N9" i="20"/>
  <c r="D9" i="20"/>
  <c r="E9" i="20"/>
  <c r="F9" i="20"/>
  <c r="B19" i="20"/>
  <c r="E10" i="20"/>
  <c r="F10" i="20"/>
  <c r="N10" i="20"/>
  <c r="D10" i="20"/>
  <c r="G10" i="20"/>
  <c r="J7" i="20"/>
  <c r="J6" i="20" s="1"/>
  <c r="B39" i="20"/>
  <c r="L34" i="20"/>
  <c r="L33" i="20" s="1"/>
  <c r="N39" i="20"/>
  <c r="N21" i="20"/>
  <c r="D19" i="20"/>
  <c r="F19" i="20"/>
  <c r="E19" i="20"/>
  <c r="N19" i="20"/>
  <c r="D12" i="20"/>
  <c r="D21" i="20"/>
  <c r="E39" i="20"/>
  <c r="F39" i="20"/>
  <c r="K25" i="20"/>
  <c r="K24" i="20" s="1"/>
  <c r="N18" i="20"/>
  <c r="G18" i="20"/>
  <c r="G29" i="20"/>
  <c r="L16" i="20"/>
  <c r="L15" i="20" s="1"/>
  <c r="F18" i="20"/>
  <c r="G21" i="20"/>
  <c r="F8" i="20"/>
  <c r="N8" i="20"/>
  <c r="B21" i="20"/>
  <c r="E8" i="20"/>
  <c r="I16" i="20"/>
  <c r="I15" i="20" s="1"/>
  <c r="H7" i="20"/>
  <c r="H6" i="20" s="1"/>
  <c r="B18" i="20"/>
  <c r="D18" i="20"/>
  <c r="E40" i="20"/>
  <c r="M7" i="20"/>
  <c r="M6" i="20" s="1"/>
  <c r="B40" i="20"/>
  <c r="E13" i="20"/>
  <c r="D13" i="20"/>
  <c r="D40" i="20"/>
  <c r="E11" i="20"/>
  <c r="F13" i="20"/>
  <c r="M34" i="20"/>
  <c r="M33" i="20" s="1"/>
  <c r="G40" i="20"/>
  <c r="E29" i="20"/>
  <c r="D30" i="20"/>
  <c r="E30" i="20"/>
  <c r="B35" i="20"/>
  <c r="F40" i="20"/>
  <c r="F22" i="20"/>
  <c r="F30" i="20"/>
  <c r="G13" i="20"/>
  <c r="F11" i="20"/>
  <c r="H34" i="20"/>
  <c r="H33" i="20" s="1"/>
  <c r="N11" i="20"/>
  <c r="B12" i="20"/>
  <c r="J34" i="20"/>
  <c r="J33" i="20" s="1"/>
  <c r="N36" i="20"/>
  <c r="N13" i="20"/>
  <c r="G27" i="20"/>
  <c r="G35" i="20"/>
  <c r="F37" i="20"/>
  <c r="E37" i="20"/>
  <c r="B20" i="20"/>
  <c r="D39" i="20"/>
  <c r="D35" i="20"/>
  <c r="N22" i="20"/>
  <c r="B22" i="20"/>
  <c r="I34" i="20"/>
  <c r="I33" i="20" s="1"/>
  <c r="E36" i="20"/>
  <c r="G37" i="20"/>
  <c r="D20" i="20"/>
  <c r="D37" i="20"/>
  <c r="M25" i="20"/>
  <c r="M24" i="20" s="1"/>
  <c r="N12" i="20"/>
  <c r="N37" i="20"/>
  <c r="F35" i="20"/>
  <c r="B29" i="20"/>
  <c r="G17" i="20"/>
  <c r="B31" i="20"/>
  <c r="B36" i="20"/>
  <c r="G11" i="20"/>
  <c r="E35" i="20"/>
  <c r="N27" i="20"/>
  <c r="D29" i="20"/>
  <c r="F17" i="20"/>
  <c r="E22" i="20"/>
  <c r="D36" i="20"/>
  <c r="D27" i="20"/>
  <c r="G38" i="20"/>
  <c r="E27" i="20"/>
  <c r="B11" i="20"/>
  <c r="D22" i="20"/>
  <c r="G30" i="20"/>
  <c r="F36" i="20"/>
  <c r="K34" i="20"/>
  <c r="K33" i="20" s="1"/>
  <c r="B27" i="20"/>
  <c r="H16" i="20"/>
  <c r="H15" i="20" s="1"/>
  <c r="I25" i="20"/>
  <c r="I24" i="20" s="1"/>
  <c r="N29" i="20"/>
  <c r="K7" i="20"/>
  <c r="K6" i="20" s="1"/>
  <c r="M16" i="20"/>
  <c r="M15" i="20" s="1"/>
  <c r="N30" i="20"/>
  <c r="N17" i="20"/>
  <c r="N38" i="20"/>
  <c r="B30" i="20"/>
  <c r="D38" i="20"/>
  <c r="N28" i="20"/>
  <c r="F28" i="20"/>
  <c r="G38" i="10"/>
  <c r="B28" i="20"/>
  <c r="F20" i="20"/>
  <c r="L7" i="20"/>
  <c r="L6" i="20" s="1"/>
  <c r="D28" i="20"/>
  <c r="E21" i="20"/>
  <c r="D26" i="20"/>
  <c r="E38" i="20"/>
  <c r="K34" i="10"/>
  <c r="K33" i="10" s="1"/>
  <c r="B17" i="20"/>
  <c r="B8" i="20"/>
  <c r="J25" i="20"/>
  <c r="J24" i="20" s="1"/>
  <c r="E12" i="20"/>
  <c r="B38" i="20"/>
  <c r="E20" i="20"/>
  <c r="D17" i="20"/>
  <c r="D8" i="20"/>
  <c r="G28" i="20"/>
  <c r="G20" i="20"/>
  <c r="K16" i="20"/>
  <c r="K15" i="20" s="1"/>
  <c r="F12" i="20"/>
  <c r="N26" i="20"/>
  <c r="N31" i="20"/>
  <c r="G26" i="20"/>
  <c r="H25" i="20"/>
  <c r="H24" i="20" s="1"/>
  <c r="N38" i="10"/>
  <c r="B38" i="10"/>
  <c r="D31" i="20"/>
  <c r="F26" i="20"/>
  <c r="D38" i="10"/>
  <c r="E31" i="20"/>
  <c r="E38" i="10"/>
  <c r="E26" i="20"/>
  <c r="G31" i="20"/>
  <c r="I11" i="20"/>
  <c r="D40" i="10"/>
  <c r="M34" i="10"/>
  <c r="M33" i="10" s="1"/>
  <c r="F40" i="10"/>
  <c r="B40" i="10"/>
  <c r="I12" i="20"/>
  <c r="N40" i="10"/>
  <c r="L31" i="20"/>
  <c r="E40" i="10"/>
  <c r="L29" i="20"/>
  <c r="I10" i="20"/>
  <c r="Z23" i="6"/>
  <c r="AC25" i="6"/>
  <c r="AC26" i="6"/>
  <c r="E39" i="10"/>
  <c r="L34" i="10"/>
  <c r="L33" i="10" s="1"/>
  <c r="F39" i="10"/>
  <c r="B39" i="10"/>
  <c r="AC23" i="6"/>
  <c r="G39" i="10"/>
  <c r="D39" i="10"/>
  <c r="AB25" i="6"/>
  <c r="AB22" i="6"/>
  <c r="AB23" i="6"/>
  <c r="J17" i="20"/>
  <c r="AA26" i="6"/>
  <c r="Y25" i="6"/>
  <c r="AC22" i="6"/>
  <c r="Y24" i="6"/>
  <c r="Z27" i="6"/>
  <c r="J21" i="20"/>
  <c r="H38" i="10"/>
  <c r="J18" i="20"/>
  <c r="M26" i="6"/>
  <c r="M27" i="6" s="1"/>
  <c r="Y27" i="6"/>
  <c r="Z25" i="6"/>
  <c r="Z26" i="6"/>
  <c r="J20" i="20"/>
  <c r="I8" i="20"/>
  <c r="G26" i="10"/>
  <c r="D26" i="10"/>
  <c r="B26" i="10"/>
  <c r="N26" i="10"/>
  <c r="H25" i="10"/>
  <c r="H24" i="10" s="1"/>
  <c r="F26" i="10"/>
  <c r="E26" i="10"/>
  <c r="Q67" i="29"/>
  <c r="K25" i="27"/>
  <c r="K13" i="27"/>
  <c r="K22" i="27"/>
  <c r="AA23" i="6"/>
  <c r="G12" i="10"/>
  <c r="L7" i="10"/>
  <c r="L6" i="10" s="1"/>
  <c r="F12" i="10"/>
  <c r="D12" i="10"/>
  <c r="E12" i="10"/>
  <c r="N12" i="10"/>
  <c r="B12" i="10"/>
  <c r="AA24" i="6"/>
  <c r="AB27" i="6"/>
  <c r="AE28" i="27"/>
  <c r="G12" i="24"/>
  <c r="AC11" i="6"/>
  <c r="AC16" i="6" s="1"/>
  <c r="AC10" i="6"/>
  <c r="G12" i="21"/>
  <c r="AD17" i="6"/>
  <c r="L16" i="10"/>
  <c r="L15" i="10" s="1"/>
  <c r="N21" i="10"/>
  <c r="G21" i="10"/>
  <c r="F21" i="10"/>
  <c r="D21" i="10"/>
  <c r="B21" i="10"/>
  <c r="E21" i="10"/>
  <c r="K25" i="10"/>
  <c r="K24" i="10" s="1"/>
  <c r="B29" i="10"/>
  <c r="N29" i="10"/>
  <c r="E29" i="10"/>
  <c r="D29" i="10"/>
  <c r="G29" i="10"/>
  <c r="F29" i="10"/>
  <c r="L27" i="20"/>
  <c r="H7" i="10"/>
  <c r="H6" i="10" s="1"/>
  <c r="E8" i="10"/>
  <c r="N8" i="10"/>
  <c r="F8" i="10"/>
  <c r="G8" i="10"/>
  <c r="D8" i="10"/>
  <c r="B8" i="10"/>
  <c r="J22" i="20"/>
  <c r="AA22" i="6"/>
  <c r="G27" i="10"/>
  <c r="I25" i="10"/>
  <c r="I24" i="10" s="1"/>
  <c r="F27" i="10"/>
  <c r="N27" i="10"/>
  <c r="D27" i="10"/>
  <c r="E27" i="10"/>
  <c r="B27" i="10"/>
  <c r="AE21" i="27"/>
  <c r="AA11" i="6"/>
  <c r="AA16" i="6" s="1"/>
  <c r="G14" i="21"/>
  <c r="AA10" i="6"/>
  <c r="G14" i="24"/>
  <c r="AD15" i="6"/>
  <c r="K16" i="10"/>
  <c r="K15" i="10" s="1"/>
  <c r="G20" i="10"/>
  <c r="F20" i="10"/>
  <c r="E20" i="10"/>
  <c r="D20" i="10"/>
  <c r="N20" i="10"/>
  <c r="B20" i="10"/>
  <c r="H40" i="10"/>
  <c r="J25" i="10"/>
  <c r="J24" i="10" s="1"/>
  <c r="G28" i="10"/>
  <c r="F28" i="10"/>
  <c r="E28" i="10"/>
  <c r="D28" i="10"/>
  <c r="N28" i="10"/>
  <c r="B28" i="10"/>
  <c r="X26" i="6"/>
  <c r="G10" i="10"/>
  <c r="B10" i="10"/>
  <c r="J7" i="10"/>
  <c r="J6" i="10" s="1"/>
  <c r="F10" i="10"/>
  <c r="D10" i="10"/>
  <c r="E10" i="10"/>
  <c r="N10" i="10"/>
  <c r="L28" i="20"/>
  <c r="Q67" i="30"/>
  <c r="K12" i="27"/>
  <c r="K21" i="27"/>
  <c r="K24" i="27"/>
  <c r="G9" i="10"/>
  <c r="B9" i="10"/>
  <c r="F9" i="10"/>
  <c r="D9" i="10"/>
  <c r="I7" i="10"/>
  <c r="I6" i="10" s="1"/>
  <c r="E9" i="10"/>
  <c r="N9" i="10"/>
  <c r="AE14" i="27"/>
  <c r="I13" i="26"/>
  <c r="I15" i="26" s="1"/>
  <c r="Y11" i="6"/>
  <c r="Y15" i="6" s="1"/>
  <c r="I18" i="24"/>
  <c r="I21" i="24" s="1"/>
  <c r="Y10" i="6"/>
  <c r="G16" i="21"/>
  <c r="AD13" i="6"/>
  <c r="G18" i="10"/>
  <c r="B18" i="10"/>
  <c r="F18" i="10"/>
  <c r="E18" i="10"/>
  <c r="I16" i="10"/>
  <c r="I15" i="10" s="1"/>
  <c r="D18" i="10"/>
  <c r="N18" i="10"/>
  <c r="G31" i="10"/>
  <c r="F31" i="10"/>
  <c r="B31" i="10"/>
  <c r="D31" i="10"/>
  <c r="N31" i="10"/>
  <c r="M25" i="10"/>
  <c r="M24" i="10" s="1"/>
  <c r="E31" i="10"/>
  <c r="K26" i="27"/>
  <c r="K14" i="27"/>
  <c r="Q67" i="28"/>
  <c r="K23" i="27"/>
  <c r="Y26" i="6"/>
  <c r="L26" i="20"/>
  <c r="G13" i="10"/>
  <c r="M7" i="10"/>
  <c r="M6" i="10" s="1"/>
  <c r="E13" i="10"/>
  <c r="N13" i="10"/>
  <c r="D13" i="10"/>
  <c r="F13" i="10"/>
  <c r="B13" i="10"/>
  <c r="H39" i="10"/>
  <c r="H16" i="10"/>
  <c r="H15" i="10" s="1"/>
  <c r="G17" i="10"/>
  <c r="F17" i="10"/>
  <c r="D17" i="10"/>
  <c r="B17" i="10"/>
  <c r="N17" i="10"/>
  <c r="E17" i="10"/>
  <c r="AE19" i="27"/>
  <c r="G15" i="21"/>
  <c r="Z11" i="6"/>
  <c r="Z13" i="6" s="1"/>
  <c r="G15" i="24"/>
  <c r="AD14" i="6"/>
  <c r="Z10" i="6"/>
  <c r="X24" i="6"/>
  <c r="L25" i="10"/>
  <c r="L24" i="10" s="1"/>
  <c r="G30" i="10"/>
  <c r="N30" i="10"/>
  <c r="E30" i="10"/>
  <c r="D30" i="10"/>
  <c r="F30" i="10"/>
  <c r="B30" i="10"/>
  <c r="AE12" i="27"/>
  <c r="G12" i="26"/>
  <c r="G17" i="21"/>
  <c r="G17" i="24"/>
  <c r="X10" i="6"/>
  <c r="AD12" i="6"/>
  <c r="X11" i="6"/>
  <c r="X14" i="6" s="1"/>
  <c r="K7" i="10"/>
  <c r="K6" i="10" s="1"/>
  <c r="N11" i="10"/>
  <c r="E11" i="10"/>
  <c r="D11" i="10"/>
  <c r="B11" i="10"/>
  <c r="G11" i="10"/>
  <c r="F11" i="10"/>
  <c r="M15" i="6"/>
  <c r="M16" i="6" s="1"/>
  <c r="X25" i="6"/>
  <c r="E19" i="10"/>
  <c r="B19" i="10"/>
  <c r="D19" i="10"/>
  <c r="F19" i="10"/>
  <c r="G19" i="10"/>
  <c r="J16" i="10"/>
  <c r="J15" i="10" s="1"/>
  <c r="N19" i="10"/>
  <c r="X23" i="6"/>
  <c r="H37" i="10"/>
  <c r="J34" i="10"/>
  <c r="G37" i="10"/>
  <c r="B37" i="10"/>
  <c r="F37" i="10"/>
  <c r="E37" i="10"/>
  <c r="D37" i="10"/>
  <c r="N37" i="10"/>
  <c r="Q65" i="30"/>
  <c r="K27" i="27"/>
  <c r="I21" i="27"/>
  <c r="I15" i="27"/>
  <c r="G36" i="10"/>
  <c r="I34" i="10"/>
  <c r="I37" i="10" s="1"/>
  <c r="H36" i="10"/>
  <c r="B36" i="10"/>
  <c r="F36" i="10"/>
  <c r="N36" i="10"/>
  <c r="E36" i="10"/>
  <c r="D36" i="10"/>
  <c r="Q65" i="29"/>
  <c r="I16" i="27"/>
  <c r="I22" i="27"/>
  <c r="K28" i="27"/>
  <c r="I13" i="20"/>
  <c r="AE26" i="27"/>
  <c r="AB11" i="6"/>
  <c r="AB12" i="6" s="1"/>
  <c r="AB10" i="6"/>
  <c r="G13" i="21"/>
  <c r="AD16" i="6"/>
  <c r="G13" i="24"/>
  <c r="M16" i="10"/>
  <c r="M15" i="10" s="1"/>
  <c r="G22" i="10"/>
  <c r="N22" i="10"/>
  <c r="F22" i="10"/>
  <c r="E22" i="10"/>
  <c r="B22" i="10"/>
  <c r="D22" i="10"/>
  <c r="K29" i="27"/>
  <c r="I23" i="27"/>
  <c r="Q65" i="28"/>
  <c r="I17" i="27"/>
  <c r="L38" i="20" l="1"/>
  <c r="L40" i="20"/>
  <c r="J11" i="20"/>
  <c r="J9" i="20"/>
  <c r="J12" i="20"/>
  <c r="J8" i="20"/>
  <c r="J13" i="20"/>
  <c r="L35" i="20"/>
  <c r="L36" i="20"/>
  <c r="L37" i="20"/>
  <c r="K26" i="20"/>
  <c r="K30" i="20"/>
  <c r="L20" i="20"/>
  <c r="H9" i="20"/>
  <c r="K31" i="20"/>
  <c r="H11" i="20"/>
  <c r="H12" i="20"/>
  <c r="K27" i="20"/>
  <c r="K28" i="20"/>
  <c r="L18" i="20"/>
  <c r="I31" i="20"/>
  <c r="L17" i="20"/>
  <c r="L19" i="20"/>
  <c r="L22" i="20"/>
  <c r="I19" i="20"/>
  <c r="M35" i="20"/>
  <c r="I22" i="20"/>
  <c r="I20" i="20"/>
  <c r="M19" i="20"/>
  <c r="I21" i="20"/>
  <c r="M20" i="20"/>
  <c r="H40" i="20"/>
  <c r="I17" i="20"/>
  <c r="M26" i="20"/>
  <c r="M10" i="20"/>
  <c r="H10" i="20"/>
  <c r="H13" i="20"/>
  <c r="M12" i="20"/>
  <c r="H27" i="20"/>
  <c r="M9" i="20"/>
  <c r="M11" i="20"/>
  <c r="J30" i="20"/>
  <c r="H22" i="20"/>
  <c r="H28" i="20"/>
  <c r="H21" i="20"/>
  <c r="H20" i="20"/>
  <c r="H19" i="20"/>
  <c r="I26" i="20"/>
  <c r="H31" i="20"/>
  <c r="I28" i="20"/>
  <c r="M29" i="20"/>
  <c r="H30" i="20"/>
  <c r="H29" i="20"/>
  <c r="M30" i="20"/>
  <c r="M28" i="20"/>
  <c r="M8" i="20"/>
  <c r="M39" i="20"/>
  <c r="K36" i="10"/>
  <c r="L13" i="20"/>
  <c r="I39" i="20"/>
  <c r="M38" i="20"/>
  <c r="M37" i="20"/>
  <c r="K8" i="20"/>
  <c r="K10" i="20"/>
  <c r="M36" i="20"/>
  <c r="I38" i="20"/>
  <c r="J40" i="20"/>
  <c r="M21" i="20"/>
  <c r="H39" i="20"/>
  <c r="H38" i="20"/>
  <c r="I29" i="20"/>
  <c r="I35" i="20"/>
  <c r="H36" i="20"/>
  <c r="J38" i="20"/>
  <c r="H37" i="20"/>
  <c r="J35" i="20"/>
  <c r="I40" i="20"/>
  <c r="I30" i="20"/>
  <c r="M18" i="20"/>
  <c r="H18" i="20"/>
  <c r="I37" i="20"/>
  <c r="J26" i="20"/>
  <c r="M27" i="20"/>
  <c r="J39" i="20"/>
  <c r="M17" i="20"/>
  <c r="L9" i="20"/>
  <c r="J36" i="20"/>
  <c r="J27" i="20"/>
  <c r="K36" i="20"/>
  <c r="K13" i="20"/>
  <c r="K37" i="20"/>
  <c r="K12" i="20"/>
  <c r="K40" i="20"/>
  <c r="K39" i="20"/>
  <c r="K35" i="20"/>
  <c r="K9" i="20"/>
  <c r="K37" i="10"/>
  <c r="K40" i="10"/>
  <c r="K39" i="10"/>
  <c r="K19" i="20"/>
  <c r="L8" i="20"/>
  <c r="K17" i="20"/>
  <c r="K21" i="20"/>
  <c r="L10" i="20"/>
  <c r="K18" i="20"/>
  <c r="K22" i="20"/>
  <c r="L11" i="20"/>
  <c r="K35" i="10"/>
  <c r="J31" i="20"/>
  <c r="J29" i="20"/>
  <c r="M11" i="10"/>
  <c r="M36" i="10"/>
  <c r="M37" i="10"/>
  <c r="M38" i="10"/>
  <c r="M35" i="10"/>
  <c r="L13" i="10"/>
  <c r="L9" i="10"/>
  <c r="M39" i="10"/>
  <c r="H22" i="10"/>
  <c r="L40" i="10"/>
  <c r="L38" i="10"/>
  <c r="L37" i="10"/>
  <c r="H19" i="10"/>
  <c r="K28" i="10"/>
  <c r="Z17" i="6"/>
  <c r="Y14" i="6"/>
  <c r="AC13" i="6"/>
  <c r="AB13" i="6"/>
  <c r="L10" i="10"/>
  <c r="L8" i="10"/>
  <c r="L36" i="10"/>
  <c r="I8" i="10"/>
  <c r="Z16" i="6"/>
  <c r="AC15" i="6"/>
  <c r="I11" i="10"/>
  <c r="AC12" i="6"/>
  <c r="I13" i="10"/>
  <c r="L35" i="10"/>
  <c r="AC14" i="6"/>
  <c r="I22" i="10"/>
  <c r="I19" i="10"/>
  <c r="K19" i="10"/>
  <c r="J11" i="10"/>
  <c r="I17" i="10"/>
  <c r="AA17" i="6"/>
  <c r="Y17" i="6"/>
  <c r="Y12" i="6"/>
  <c r="J29" i="10"/>
  <c r="K18" i="10"/>
  <c r="L18" i="10"/>
  <c r="X16" i="6"/>
  <c r="L19" i="10"/>
  <c r="Z12" i="6"/>
  <c r="I30" i="10"/>
  <c r="I20" i="10"/>
  <c r="L22" i="10"/>
  <c r="Y16" i="6"/>
  <c r="L11" i="10"/>
  <c r="J30" i="10"/>
  <c r="L17" i="10"/>
  <c r="I20" i="24"/>
  <c r="L20" i="10"/>
  <c r="M18" i="10"/>
  <c r="J9" i="10"/>
  <c r="J27" i="10"/>
  <c r="I26" i="10"/>
  <c r="K31" i="10"/>
  <c r="K12" i="10"/>
  <c r="L28" i="10"/>
  <c r="M30" i="10"/>
  <c r="Z15" i="6"/>
  <c r="AB17" i="6"/>
  <c r="J12" i="10"/>
  <c r="K22" i="10"/>
  <c r="L27" i="10"/>
  <c r="M21" i="10"/>
  <c r="L31" i="10"/>
  <c r="M17" i="10"/>
  <c r="K9" i="10"/>
  <c r="H21" i="10"/>
  <c r="M29" i="10"/>
  <c r="K30" i="10"/>
  <c r="H20" i="10"/>
  <c r="L29" i="10"/>
  <c r="I21" i="10"/>
  <c r="G15" i="26"/>
  <c r="G16" i="26"/>
  <c r="AB15" i="6"/>
  <c r="Q66" i="30"/>
  <c r="K18" i="27"/>
  <c r="K15" i="27"/>
  <c r="I24" i="27"/>
  <c r="H12" i="10"/>
  <c r="AB14" i="6"/>
  <c r="W78" i="29"/>
  <c r="W78" i="30"/>
  <c r="W78" i="28"/>
  <c r="K20" i="27"/>
  <c r="I26" i="27"/>
  <c r="Q66" i="28"/>
  <c r="K17" i="27"/>
  <c r="M9" i="10"/>
  <c r="M28" i="10"/>
  <c r="J21" i="10"/>
  <c r="I12" i="10"/>
  <c r="Q66" i="29"/>
  <c r="K16" i="27"/>
  <c r="K19" i="27"/>
  <c r="I25" i="27"/>
  <c r="G20" i="24"/>
  <c r="G21" i="24"/>
  <c r="G31" i="24"/>
  <c r="G32" i="24"/>
  <c r="H31" i="10"/>
  <c r="X13" i="6"/>
  <c r="W64" i="30"/>
  <c r="W64" i="29"/>
  <c r="W64" i="28"/>
  <c r="M17" i="6"/>
  <c r="M27" i="10"/>
  <c r="J8" i="10"/>
  <c r="W74" i="30"/>
  <c r="W74" i="29"/>
  <c r="W74" i="28"/>
  <c r="K26" i="10"/>
  <c r="C20" i="28"/>
  <c r="C33" i="28"/>
  <c r="F7" i="28"/>
  <c r="K13" i="10"/>
  <c r="H28" i="10"/>
  <c r="M20" i="10"/>
  <c r="Q64" i="30"/>
  <c r="AE30" i="27" a="1"/>
  <c r="AE30" i="27" s="1"/>
  <c r="I27" i="27"/>
  <c r="I12" i="27"/>
  <c r="I18" i="27"/>
  <c r="C31" i="30"/>
  <c r="F5" i="30"/>
  <c r="C18" i="30"/>
  <c r="J33" i="10"/>
  <c r="J35" i="10"/>
  <c r="J39" i="10"/>
  <c r="J40" i="10"/>
  <c r="J38" i="10"/>
  <c r="AA13" i="6"/>
  <c r="C20" i="30"/>
  <c r="F7" i="30"/>
  <c r="C33" i="30"/>
  <c r="X17" i="6"/>
  <c r="W65" i="30"/>
  <c r="W65" i="29"/>
  <c r="W65" i="28"/>
  <c r="L26" i="10"/>
  <c r="I29" i="27"/>
  <c r="I14" i="27"/>
  <c r="Q64" i="28"/>
  <c r="I20" i="27"/>
  <c r="H13" i="10"/>
  <c r="W79" i="30"/>
  <c r="W79" i="29"/>
  <c r="W79" i="28"/>
  <c r="M19" i="10"/>
  <c r="V69" i="30"/>
  <c r="V69" i="29"/>
  <c r="V69" i="28"/>
  <c r="G36" i="24"/>
  <c r="G35" i="24"/>
  <c r="J36" i="10"/>
  <c r="AA12" i="6"/>
  <c r="I31" i="10"/>
  <c r="I10" i="10"/>
  <c r="I28" i="10"/>
  <c r="G33" i="24"/>
  <c r="G34" i="24"/>
  <c r="H27" i="10"/>
  <c r="K8" i="10"/>
  <c r="G33" i="21"/>
  <c r="G34" i="21"/>
  <c r="C13" i="21" a="1"/>
  <c r="C13" i="21" s="1"/>
  <c r="C17" i="21" a="1"/>
  <c r="C17" i="21" s="1"/>
  <c r="C16" i="21" a="1"/>
  <c r="C16" i="21" s="1"/>
  <c r="C15" i="21" a="1"/>
  <c r="C15" i="21" s="1"/>
  <c r="C14" i="21" a="1"/>
  <c r="C14" i="21" s="1"/>
  <c r="M12" i="10"/>
  <c r="W77" i="30"/>
  <c r="W77" i="29"/>
  <c r="W77" i="28"/>
  <c r="M26" i="10"/>
  <c r="C18" i="29"/>
  <c r="F5" i="29"/>
  <c r="C31" i="29"/>
  <c r="G30" i="21"/>
  <c r="G29" i="21"/>
  <c r="M10" i="10"/>
  <c r="V67" i="29"/>
  <c r="V67" i="30"/>
  <c r="V67" i="28"/>
  <c r="W73" i="30"/>
  <c r="W73" i="29"/>
  <c r="W73" i="28"/>
  <c r="F5" i="28"/>
  <c r="C31" i="28"/>
  <c r="C18" i="28"/>
  <c r="J22" i="10"/>
  <c r="W80" i="30"/>
  <c r="W80" i="29"/>
  <c r="W80" i="28"/>
  <c r="I33" i="10"/>
  <c r="I35" i="10"/>
  <c r="I39" i="10"/>
  <c r="I40" i="10"/>
  <c r="I38" i="10"/>
  <c r="G28" i="21"/>
  <c r="G27" i="21"/>
  <c r="K10" i="10"/>
  <c r="X15" i="6"/>
  <c r="K27" i="10"/>
  <c r="F7" i="29"/>
  <c r="C20" i="29"/>
  <c r="C33" i="29"/>
  <c r="W66" i="29"/>
  <c r="W66" i="30"/>
  <c r="W66" i="28"/>
  <c r="V75" i="30"/>
  <c r="V75" i="29"/>
  <c r="V75" i="28"/>
  <c r="G32" i="21"/>
  <c r="G31" i="21"/>
  <c r="V74" i="29"/>
  <c r="V74" i="28"/>
  <c r="V74" i="30"/>
  <c r="H11" i="10"/>
  <c r="G24" i="21"/>
  <c r="G23" i="21"/>
  <c r="J13" i="10"/>
  <c r="J31" i="10"/>
  <c r="H18" i="10"/>
  <c r="I16" i="26"/>
  <c r="H29" i="10"/>
  <c r="W75" i="30"/>
  <c r="W75" i="29"/>
  <c r="W75" i="28"/>
  <c r="W76" i="30"/>
  <c r="W76" i="29"/>
  <c r="W76" i="28"/>
  <c r="J20" i="10"/>
  <c r="V73" i="30"/>
  <c r="V73" i="28"/>
  <c r="V73" i="29"/>
  <c r="AA14" i="6"/>
  <c r="J17" i="10"/>
  <c r="G25" i="21"/>
  <c r="G26" i="21"/>
  <c r="J26" i="10"/>
  <c r="W81" i="30"/>
  <c r="W81" i="28"/>
  <c r="W81" i="29"/>
  <c r="V68" i="30"/>
  <c r="V68" i="28"/>
  <c r="V68" i="29"/>
  <c r="H30" i="10"/>
  <c r="Q64" i="29"/>
  <c r="AE23" i="27" a="1"/>
  <c r="AE23" i="27" s="1"/>
  <c r="I19" i="27"/>
  <c r="I28" i="27"/>
  <c r="I13" i="27"/>
  <c r="K17" i="10"/>
  <c r="J18" i="10"/>
  <c r="H9" i="10"/>
  <c r="H10" i="10"/>
  <c r="M8" i="10"/>
  <c r="I29" i="10"/>
  <c r="K21" i="10"/>
  <c r="G37" i="24"/>
  <c r="G38" i="24"/>
  <c r="C13" i="24" a="1"/>
  <c r="C13" i="24" s="1"/>
  <c r="C15" i="24" a="1"/>
  <c r="C15" i="24" s="1"/>
  <c r="C14" i="24" a="1"/>
  <c r="C14" i="24" s="1"/>
  <c r="C17" i="24" a="1"/>
  <c r="C17" i="24" s="1"/>
  <c r="Z147" i="30" l="1"/>
  <c r="Z147" i="29"/>
  <c r="E13" i="21"/>
  <c r="D13" i="21" a="1"/>
  <c r="D13" i="21" s="1"/>
  <c r="W68" i="29"/>
  <c r="Z140" i="29" s="1"/>
  <c r="W68" i="30"/>
  <c r="Z140" i="30" s="1"/>
  <c r="W68" i="28"/>
  <c r="Z140" i="28" s="1"/>
  <c r="F4" i="29"/>
  <c r="C30" i="29"/>
  <c r="C17" i="29"/>
  <c r="X75" i="28"/>
  <c r="Y75" i="28"/>
  <c r="Z75" i="28"/>
  <c r="BR42" i="29"/>
  <c r="BT40" i="29"/>
  <c r="BR53" i="29"/>
  <c r="BT29" i="29"/>
  <c r="BR31" i="29"/>
  <c r="BT51" i="29"/>
  <c r="V81" i="29"/>
  <c r="Z153" i="29" s="1"/>
  <c r="V81" i="30"/>
  <c r="Z153" i="30" s="1"/>
  <c r="V81" i="28"/>
  <c r="Z153" i="28" s="1"/>
  <c r="F6" i="29"/>
  <c r="C19" i="29"/>
  <c r="C32" i="29"/>
  <c r="E15" i="24"/>
  <c r="D15" i="24" a="1"/>
  <c r="D15" i="24" s="1"/>
  <c r="V77" i="30"/>
  <c r="Z149" i="30" s="1"/>
  <c r="V77" i="29"/>
  <c r="Z149" i="29" s="1"/>
  <c r="V77" i="28"/>
  <c r="Z149" i="28" s="1"/>
  <c r="BR44" i="28"/>
  <c r="BR55" i="28"/>
  <c r="BR33" i="28"/>
  <c r="BV51" i="28"/>
  <c r="BV29" i="28"/>
  <c r="BV40" i="28"/>
  <c r="Z145" i="29"/>
  <c r="W67" i="30"/>
  <c r="Z139" i="30" s="1"/>
  <c r="W67" i="29"/>
  <c r="Z139" i="29" s="1"/>
  <c r="W67" i="28"/>
  <c r="Z139" i="28" s="1"/>
  <c r="E13" i="24"/>
  <c r="D13" i="24" a="1"/>
  <c r="D13" i="24" s="1"/>
  <c r="X73" i="30"/>
  <c r="Y73" i="30"/>
  <c r="Z73" i="30"/>
  <c r="Z145" i="30"/>
  <c r="BT51" i="30"/>
  <c r="BT29" i="30"/>
  <c r="BR31" i="30"/>
  <c r="BT40" i="30"/>
  <c r="BR42" i="30"/>
  <c r="BR53" i="30"/>
  <c r="W70" i="30"/>
  <c r="W70" i="29"/>
  <c r="W70" i="28"/>
  <c r="V72" i="30"/>
  <c r="V72" i="29"/>
  <c r="V72" i="28"/>
  <c r="W71" i="30"/>
  <c r="W71" i="29"/>
  <c r="W71" i="28"/>
  <c r="BT51" i="28"/>
  <c r="BT40" i="28"/>
  <c r="BR53" i="28"/>
  <c r="BT29" i="28"/>
  <c r="BR42" i="28"/>
  <c r="BR31" i="28"/>
  <c r="X73" i="28"/>
  <c r="Y73" i="28"/>
  <c r="Z73" i="28"/>
  <c r="W69" i="30"/>
  <c r="Z141" i="30" s="1"/>
  <c r="W69" i="29"/>
  <c r="Z141" i="29" s="1"/>
  <c r="W69" i="28"/>
  <c r="Z141" i="28" s="1"/>
  <c r="C19" i="30"/>
  <c r="F6" i="30"/>
  <c r="C32" i="30"/>
  <c r="V80" i="30"/>
  <c r="V80" i="29"/>
  <c r="Z152" i="29" s="1"/>
  <c r="V80" i="28"/>
  <c r="Z74" i="29"/>
  <c r="X74" i="29"/>
  <c r="Y74" i="29"/>
  <c r="E17" i="21"/>
  <c r="D17" i="21" a="1"/>
  <c r="D17" i="21" s="1"/>
  <c r="I19" i="21" s="1"/>
  <c r="V66" i="30"/>
  <c r="Z138" i="30" s="1"/>
  <c r="V66" i="29"/>
  <c r="Z138" i="29" s="1"/>
  <c r="V66" i="28"/>
  <c r="X75" i="30"/>
  <c r="Z75" i="30"/>
  <c r="Y75" i="30"/>
  <c r="V76" i="30"/>
  <c r="Z148" i="30" s="1"/>
  <c r="V76" i="29"/>
  <c r="Z148" i="29" s="1"/>
  <c r="V76" i="28"/>
  <c r="Z148" i="28" s="1"/>
  <c r="V70" i="30"/>
  <c r="V70" i="29"/>
  <c r="V70" i="28"/>
  <c r="Z146" i="28"/>
  <c r="C32" i="28"/>
  <c r="C19" i="28"/>
  <c r="F6" i="28"/>
  <c r="V71" i="29"/>
  <c r="V71" i="28"/>
  <c r="V71" i="30"/>
  <c r="C17" i="28"/>
  <c r="C30" i="28"/>
  <c r="F4" i="28"/>
  <c r="X73" i="29"/>
  <c r="Y73" i="29"/>
  <c r="Z73" i="29"/>
  <c r="C20" i="24"/>
  <c r="C21" i="24"/>
  <c r="C18" i="24"/>
  <c r="E17" i="24"/>
  <c r="D17" i="24" a="1"/>
  <c r="D17" i="24" s="1"/>
  <c r="X74" i="30"/>
  <c r="Y74" i="30"/>
  <c r="Z74" i="30"/>
  <c r="E14" i="21"/>
  <c r="D14" i="21" a="1"/>
  <c r="D14" i="21" s="1"/>
  <c r="BR55" i="30"/>
  <c r="BV40" i="30"/>
  <c r="BV51" i="30"/>
  <c r="BV29" i="30"/>
  <c r="BR33" i="30"/>
  <c r="BR44" i="30"/>
  <c r="V64" i="30"/>
  <c r="Z136" i="30" s="1"/>
  <c r="V64" i="29"/>
  <c r="Z136" i="29" s="1"/>
  <c r="V64" i="28"/>
  <c r="C22" i="27" a="1"/>
  <c r="C22" i="27" s="1"/>
  <c r="C18" i="27" a="1"/>
  <c r="C18" i="27" s="1"/>
  <c r="C29" i="27" a="1"/>
  <c r="C29" i="27" s="1"/>
  <c r="C28" i="27" a="1"/>
  <c r="C28" i="27" s="1"/>
  <c r="C17" i="27" a="1"/>
  <c r="C17" i="27" s="1"/>
  <c r="C21" i="27" a="1"/>
  <c r="C21" i="27" s="1"/>
  <c r="C26" i="27" a="1"/>
  <c r="C26" i="27" s="1"/>
  <c r="C14" i="27" a="1"/>
  <c r="C14" i="27" s="1"/>
  <c r="C13" i="27" a="1"/>
  <c r="C13" i="27" s="1"/>
  <c r="C25" i="27" a="1"/>
  <c r="C25" i="27" s="1"/>
  <c r="C15" i="27" a="1"/>
  <c r="C15" i="27" s="1"/>
  <c r="C27" i="27" a="1"/>
  <c r="C27" i="27" s="1"/>
  <c r="C23" i="27" a="1"/>
  <c r="C23" i="27" s="1"/>
  <c r="C16" i="27" a="1"/>
  <c r="C16" i="27" s="1"/>
  <c r="C19" i="27" a="1"/>
  <c r="C19" i="27" s="1"/>
  <c r="C24" i="27" a="1"/>
  <c r="C24" i="27" s="1"/>
  <c r="C20" i="27" a="1"/>
  <c r="C20" i="27" s="1"/>
  <c r="Z146" i="29"/>
  <c r="G28" i="24"/>
  <c r="G27" i="24"/>
  <c r="V78" i="30"/>
  <c r="V78" i="29"/>
  <c r="Z150" i="29" s="1"/>
  <c r="V78" i="28"/>
  <c r="Z150" i="28" s="1"/>
  <c r="G22" i="26"/>
  <c r="G23" i="26"/>
  <c r="E16" i="21"/>
  <c r="D16" i="21" a="1"/>
  <c r="D16" i="21" s="1"/>
  <c r="F4" i="30"/>
  <c r="C17" i="30"/>
  <c r="C30" i="30"/>
  <c r="Y75" i="29"/>
  <c r="X75" i="29"/>
  <c r="Z75" i="29"/>
  <c r="Z145" i="28"/>
  <c r="E14" i="24"/>
  <c r="D14" i="24" a="1"/>
  <c r="D14" i="24" s="1"/>
  <c r="V65" i="30"/>
  <c r="V65" i="29"/>
  <c r="Z137" i="29" s="1"/>
  <c r="V65" i="28"/>
  <c r="Z137" i="28" s="1"/>
  <c r="Z147" i="28"/>
  <c r="X74" i="28"/>
  <c r="Y74" i="28"/>
  <c r="Z74" i="28"/>
  <c r="BV51" i="29"/>
  <c r="BR55" i="29"/>
  <c r="BV40" i="29"/>
  <c r="BV29" i="29"/>
  <c r="BR44" i="29"/>
  <c r="BR33" i="29"/>
  <c r="E15" i="21"/>
  <c r="D15" i="21" a="1"/>
  <c r="D15" i="21" s="1"/>
  <c r="V79" i="30"/>
  <c r="Z151" i="30" s="1"/>
  <c r="V79" i="29"/>
  <c r="V79" i="28"/>
  <c r="Z146" i="30"/>
  <c r="G29" i="24"/>
  <c r="G30" i="24"/>
  <c r="W72" i="30"/>
  <c r="W72" i="29"/>
  <c r="W72" i="28"/>
  <c r="G24" i="26"/>
  <c r="G25" i="26"/>
  <c r="X67" i="30" l="1"/>
  <c r="Z68" i="29"/>
  <c r="AA75" i="29"/>
  <c r="AF75" i="29" s="1"/>
  <c r="Z67" i="29"/>
  <c r="Z68" i="28"/>
  <c r="X68" i="28"/>
  <c r="Y68" i="29"/>
  <c r="Z68" i="30"/>
  <c r="Y68" i="28"/>
  <c r="X68" i="29"/>
  <c r="Y68" i="30"/>
  <c r="AA74" i="30"/>
  <c r="AF74" i="30" s="1"/>
  <c r="AA74" i="29"/>
  <c r="AE74" i="29" s="1"/>
  <c r="X69" i="28"/>
  <c r="BW31" i="28" s="1"/>
  <c r="AA73" i="30"/>
  <c r="AE73" i="30" s="1"/>
  <c r="AA73" i="29"/>
  <c r="AB73" i="29" s="1"/>
  <c r="X68" i="30"/>
  <c r="AA73" i="28"/>
  <c r="AE73" i="28" s="1"/>
  <c r="AA75" i="28"/>
  <c r="AB75" i="28" s="1"/>
  <c r="Z69" i="28"/>
  <c r="Z144" i="30"/>
  <c r="Z144" i="28"/>
  <c r="Z69" i="29"/>
  <c r="Z143" i="28"/>
  <c r="Z144" i="29"/>
  <c r="AA74" i="28"/>
  <c r="AE74" i="28" s="1"/>
  <c r="X69" i="29"/>
  <c r="Z143" i="29"/>
  <c r="AA75" i="30"/>
  <c r="AF75" i="30" s="1"/>
  <c r="Z143" i="30"/>
  <c r="Z69" i="30"/>
  <c r="E19" i="27"/>
  <c r="D19" i="27" a="1"/>
  <c r="D19" i="27" s="1"/>
  <c r="Z67" i="28"/>
  <c r="E23" i="27"/>
  <c r="D23" i="27" a="1"/>
  <c r="D23" i="27" s="1"/>
  <c r="E22" i="27"/>
  <c r="D22" i="27" a="1"/>
  <c r="D22" i="27" s="1"/>
  <c r="BR41" i="28"/>
  <c r="BR30" i="28"/>
  <c r="BS40" i="28"/>
  <c r="BR52" i="28"/>
  <c r="BS29" i="28"/>
  <c r="F13" i="28"/>
  <c r="B13" i="28" s="1"/>
  <c r="BS51" i="28"/>
  <c r="X66" i="28"/>
  <c r="Y66" i="28"/>
  <c r="Z66" i="28"/>
  <c r="X67" i="28"/>
  <c r="E18" i="27"/>
  <c r="D18" i="27" a="1"/>
  <c r="D18" i="27" s="1"/>
  <c r="X78" i="29"/>
  <c r="Z78" i="29"/>
  <c r="Y78" i="29"/>
  <c r="E25" i="27"/>
  <c r="D25" i="27" a="1"/>
  <c r="D25" i="27" s="1"/>
  <c r="Y64" i="30"/>
  <c r="X64" i="30"/>
  <c r="Z64" i="30"/>
  <c r="X71" i="30"/>
  <c r="Y71" i="30"/>
  <c r="Z71" i="30"/>
  <c r="X70" i="30"/>
  <c r="Y70" i="30"/>
  <c r="Z70" i="30"/>
  <c r="X76" i="30"/>
  <c r="Y76" i="30"/>
  <c r="Z76" i="30"/>
  <c r="X72" i="30"/>
  <c r="Y72" i="30"/>
  <c r="Z72" i="30"/>
  <c r="Y69" i="28"/>
  <c r="Y69" i="30"/>
  <c r="Z136" i="28"/>
  <c r="E24" i="27"/>
  <c r="D24" i="27" a="1"/>
  <c r="D24" i="27" s="1"/>
  <c r="BU40" i="28"/>
  <c r="BU51" i="28"/>
  <c r="BU29" i="28"/>
  <c r="BR43" i="28"/>
  <c r="BR54" i="28"/>
  <c r="BR32" i="28"/>
  <c r="Y80" i="28"/>
  <c r="X80" i="28"/>
  <c r="Z80" i="28"/>
  <c r="X80" i="30"/>
  <c r="Y80" i="30"/>
  <c r="Z80" i="30"/>
  <c r="BR41" i="29"/>
  <c r="BS40" i="29"/>
  <c r="BR30" i="29"/>
  <c r="F13" i="29"/>
  <c r="B13" i="29" s="1"/>
  <c r="BS29" i="29"/>
  <c r="BR52" i="29"/>
  <c r="BS51" i="29"/>
  <c r="X78" i="28"/>
  <c r="Y78" i="28"/>
  <c r="Z78" i="28"/>
  <c r="E15" i="27"/>
  <c r="D15" i="27" a="1"/>
  <c r="D15" i="27" s="1"/>
  <c r="X64" i="29"/>
  <c r="Y64" i="29"/>
  <c r="Z64" i="29"/>
  <c r="X70" i="29"/>
  <c r="Y70" i="29"/>
  <c r="Z70" i="29"/>
  <c r="Y76" i="29"/>
  <c r="X76" i="29"/>
  <c r="Z76" i="29"/>
  <c r="X66" i="30"/>
  <c r="Y66" i="30"/>
  <c r="Z66" i="30"/>
  <c r="BU51" i="29"/>
  <c r="BU29" i="29"/>
  <c r="BR43" i="29"/>
  <c r="BR32" i="29"/>
  <c r="BR54" i="29"/>
  <c r="BU40" i="29"/>
  <c r="Y65" i="28"/>
  <c r="X65" i="28"/>
  <c r="Z65" i="28"/>
  <c r="X78" i="30"/>
  <c r="Y78" i="30"/>
  <c r="Z78" i="30"/>
  <c r="E13" i="27"/>
  <c r="D13" i="27" a="1"/>
  <c r="D13" i="27" s="1"/>
  <c r="Y67" i="29"/>
  <c r="X71" i="28"/>
  <c r="Y71" i="28"/>
  <c r="Z71" i="28"/>
  <c r="Z151" i="29"/>
  <c r="Z142" i="28"/>
  <c r="Z138" i="28"/>
  <c r="X69" i="30"/>
  <c r="X81" i="28"/>
  <c r="Z81" i="28"/>
  <c r="Y81" i="28"/>
  <c r="Y77" i="30"/>
  <c r="X77" i="30"/>
  <c r="Z77" i="30"/>
  <c r="X64" i="28"/>
  <c r="Z64" i="28"/>
  <c r="Y64" i="28"/>
  <c r="Z70" i="28"/>
  <c r="Y70" i="28"/>
  <c r="X70" i="28"/>
  <c r="X76" i="28"/>
  <c r="Z76" i="28"/>
  <c r="Y76" i="28"/>
  <c r="BU29" i="30"/>
  <c r="BR43" i="30"/>
  <c r="BR54" i="30"/>
  <c r="BR32" i="30"/>
  <c r="BU40" i="30"/>
  <c r="BU51" i="30"/>
  <c r="Y72" i="28"/>
  <c r="X72" i="28"/>
  <c r="Z72" i="28"/>
  <c r="X72" i="29"/>
  <c r="Y72" i="29"/>
  <c r="Z72" i="29"/>
  <c r="X65" i="29"/>
  <c r="Y65" i="29"/>
  <c r="Z65" i="29"/>
  <c r="E14" i="27"/>
  <c r="D14" i="27" a="1"/>
  <c r="D14" i="27" s="1"/>
  <c r="E18" i="24"/>
  <c r="D18" i="24" a="1"/>
  <c r="D18" i="24" s="1"/>
  <c r="D20" i="24" s="1"/>
  <c r="D21" i="24" s="1"/>
  <c r="I23" i="24" s="1"/>
  <c r="Z71" i="29"/>
  <c r="Y71" i="29"/>
  <c r="X71" i="29"/>
  <c r="Z67" i="30"/>
  <c r="Z142" i="29"/>
  <c r="X81" i="30"/>
  <c r="Y81" i="30"/>
  <c r="Z81" i="30"/>
  <c r="E28" i="27"/>
  <c r="D28" i="27" a="1"/>
  <c r="D28" i="27" s="1"/>
  <c r="E29" i="27"/>
  <c r="D29" i="27" a="1"/>
  <c r="D29" i="27" s="1"/>
  <c r="K31" i="27" s="1"/>
  <c r="X80" i="29"/>
  <c r="Y80" i="29"/>
  <c r="Z80" i="29"/>
  <c r="E16" i="27"/>
  <c r="D16" i="27" a="1"/>
  <c r="D16" i="27" s="1"/>
  <c r="E27" i="27"/>
  <c r="D27" i="27" a="1"/>
  <c r="D27" i="27" s="1"/>
  <c r="X66" i="29"/>
  <c r="Z66" i="29"/>
  <c r="Y66" i="29"/>
  <c r="X79" i="28"/>
  <c r="Y79" i="28"/>
  <c r="Z79" i="28"/>
  <c r="Y65" i="30"/>
  <c r="X65" i="30"/>
  <c r="Z65" i="30"/>
  <c r="E26" i="27"/>
  <c r="D26" i="27" a="1"/>
  <c r="D26" i="27" s="1"/>
  <c r="X67" i="29"/>
  <c r="Y67" i="30"/>
  <c r="Y69" i="29"/>
  <c r="Z151" i="28"/>
  <c r="Z142" i="30"/>
  <c r="Z150" i="30"/>
  <c r="X81" i="29"/>
  <c r="Y81" i="29"/>
  <c r="Z81" i="29"/>
  <c r="Z137" i="30"/>
  <c r="Z77" i="28"/>
  <c r="X77" i="28"/>
  <c r="Y77" i="28"/>
  <c r="X79" i="29"/>
  <c r="Y79" i="29"/>
  <c r="Z79" i="29"/>
  <c r="E21" i="27"/>
  <c r="D21" i="27" a="1"/>
  <c r="D21" i="27" s="1"/>
  <c r="X79" i="30"/>
  <c r="Z79" i="30"/>
  <c r="Y79" i="30"/>
  <c r="BR52" i="30"/>
  <c r="BS29" i="30"/>
  <c r="BS51" i="30"/>
  <c r="BR41" i="30"/>
  <c r="BS40" i="30"/>
  <c r="BR30" i="30"/>
  <c r="F13" i="30"/>
  <c r="B13" i="30" s="1"/>
  <c r="E20" i="27"/>
  <c r="D20" i="27" a="1"/>
  <c r="D20" i="27" s="1"/>
  <c r="E17" i="27"/>
  <c r="D17" i="27" a="1"/>
  <c r="D17" i="27" s="1"/>
  <c r="Z152" i="28"/>
  <c r="Y67" i="28"/>
  <c r="X77" i="29"/>
  <c r="Z77" i="29"/>
  <c r="Y77" i="29"/>
  <c r="Z152" i="30"/>
  <c r="BT33" i="28" l="1"/>
  <c r="BT33" i="29"/>
  <c r="BV31" i="28"/>
  <c r="BV31" i="29"/>
  <c r="AA145" i="28"/>
  <c r="AB145" i="28" s="1"/>
  <c r="H5" i="29"/>
  <c r="I18" i="29" s="1"/>
  <c r="BY31" i="30"/>
  <c r="AF73" i="28"/>
  <c r="AB73" i="28"/>
  <c r="BZ33" i="28"/>
  <c r="BV35" i="28"/>
  <c r="AA72" i="28"/>
  <c r="AE72" i="28" s="1"/>
  <c r="BZ31" i="30"/>
  <c r="AB75" i="29"/>
  <c r="AA147" i="29"/>
  <c r="AB147" i="29" s="1"/>
  <c r="BT38" i="30"/>
  <c r="BV36" i="28"/>
  <c r="AE75" i="29"/>
  <c r="BT35" i="28"/>
  <c r="CA31" i="30"/>
  <c r="BW31" i="30"/>
  <c r="BT37" i="28"/>
  <c r="BT35" i="29"/>
  <c r="BT36" i="29"/>
  <c r="BT36" i="28"/>
  <c r="BW33" i="28"/>
  <c r="BZ31" i="28"/>
  <c r="BV34" i="28"/>
  <c r="BY31" i="28"/>
  <c r="BT38" i="28"/>
  <c r="CA33" i="28"/>
  <c r="BX31" i="28"/>
  <c r="BV37" i="28"/>
  <c r="BV38" i="28"/>
  <c r="CA31" i="29"/>
  <c r="BT34" i="28"/>
  <c r="BW42" i="28" s="1"/>
  <c r="BT45" i="28" s="1"/>
  <c r="CA33" i="29"/>
  <c r="BY33" i="28"/>
  <c r="CA31" i="28"/>
  <c r="BX33" i="28"/>
  <c r="BT38" i="29"/>
  <c r="BT37" i="29"/>
  <c r="BX31" i="30"/>
  <c r="BW33" i="29"/>
  <c r="BZ31" i="29"/>
  <c r="BT34" i="29"/>
  <c r="BZ33" i="29"/>
  <c r="BW31" i="29"/>
  <c r="BV34" i="29"/>
  <c r="BY33" i="29"/>
  <c r="BX33" i="29"/>
  <c r="BV38" i="29"/>
  <c r="BV36" i="29"/>
  <c r="BV37" i="29"/>
  <c r="BY31" i="29"/>
  <c r="BV35" i="29"/>
  <c r="BX31" i="29"/>
  <c r="BZ35" i="30"/>
  <c r="AA80" i="29"/>
  <c r="AB80" i="29" s="1"/>
  <c r="BV31" i="30"/>
  <c r="AA68" i="29"/>
  <c r="AA140" i="29" s="1"/>
  <c r="AB140" i="29" s="1"/>
  <c r="AA65" i="29"/>
  <c r="AB65" i="29" s="1"/>
  <c r="BV36" i="30"/>
  <c r="AA146" i="29"/>
  <c r="AB146" i="29" s="1"/>
  <c r="AA78" i="28"/>
  <c r="AB78" i="28" s="1"/>
  <c r="AA76" i="28"/>
  <c r="AF76" i="28" s="1"/>
  <c r="AA70" i="28"/>
  <c r="AE70" i="28" s="1"/>
  <c r="AA68" i="28"/>
  <c r="AA140" i="28" s="1"/>
  <c r="AB140" i="28" s="1"/>
  <c r="AF74" i="29"/>
  <c r="BW38" i="29"/>
  <c r="AB74" i="29"/>
  <c r="AA146" i="30"/>
  <c r="AB146" i="30" s="1"/>
  <c r="BX33" i="30"/>
  <c r="AE74" i="30"/>
  <c r="AA66" i="29"/>
  <c r="AB66" i="29" s="1"/>
  <c r="AE75" i="28"/>
  <c r="H6" i="29"/>
  <c r="I19" i="29" s="1"/>
  <c r="AA81" i="29"/>
  <c r="AF81" i="29" s="1"/>
  <c r="AB74" i="30"/>
  <c r="BX37" i="30"/>
  <c r="AA145" i="29"/>
  <c r="AB145" i="29" s="1"/>
  <c r="AF73" i="29"/>
  <c r="BZ36" i="30"/>
  <c r="G6" i="29"/>
  <c r="AF74" i="28"/>
  <c r="AA69" i="28"/>
  <c r="AE69" i="28" s="1"/>
  <c r="AB74" i="28"/>
  <c r="CA37" i="28"/>
  <c r="AA146" i="28"/>
  <c r="AB146" i="28" s="1"/>
  <c r="AA69" i="29"/>
  <c r="AF69" i="29" s="1"/>
  <c r="AE73" i="29"/>
  <c r="G5" i="29"/>
  <c r="AB73" i="30"/>
  <c r="AA145" i="30"/>
  <c r="AB145" i="30" s="1"/>
  <c r="AF73" i="30"/>
  <c r="AA79" i="30"/>
  <c r="AA151" i="30" s="1"/>
  <c r="AB151" i="30" s="1"/>
  <c r="BS31" i="29"/>
  <c r="BU31" i="28"/>
  <c r="H4" i="30"/>
  <c r="I17" i="30" s="1"/>
  <c r="G7" i="28"/>
  <c r="AA67" i="29"/>
  <c r="AB67" i="29" s="1"/>
  <c r="AA76" i="29"/>
  <c r="AB76" i="29" s="1"/>
  <c r="AA78" i="29"/>
  <c r="AA150" i="29" s="1"/>
  <c r="AB150" i="29" s="1"/>
  <c r="AA68" i="30"/>
  <c r="AA80" i="30"/>
  <c r="AA152" i="30" s="1"/>
  <c r="AB152" i="30" s="1"/>
  <c r="AA70" i="30"/>
  <c r="AE70" i="30" s="1"/>
  <c r="BU33" i="29"/>
  <c r="AA72" i="30"/>
  <c r="AF72" i="30" s="1"/>
  <c r="BY35" i="28"/>
  <c r="AA80" i="28"/>
  <c r="AE80" i="28" s="1"/>
  <c r="AE75" i="30"/>
  <c r="H12" i="29"/>
  <c r="I25" i="29" s="1"/>
  <c r="AA81" i="28"/>
  <c r="AA153" i="28" s="1"/>
  <c r="AB153" i="28" s="1"/>
  <c r="AA71" i="28"/>
  <c r="AB71" i="28" s="1"/>
  <c r="AA71" i="30"/>
  <c r="AA143" i="30" s="1"/>
  <c r="AB143" i="30" s="1"/>
  <c r="H4" i="29"/>
  <c r="I17" i="29" s="1"/>
  <c r="G6" i="28"/>
  <c r="H19" i="28" s="1"/>
  <c r="CA34" i="29"/>
  <c r="AA71" i="29"/>
  <c r="AA143" i="29" s="1"/>
  <c r="AB143" i="29" s="1"/>
  <c r="G8" i="30"/>
  <c r="H21" i="30" s="1"/>
  <c r="AF75" i="28"/>
  <c r="AA79" i="29"/>
  <c r="AA151" i="29" s="1"/>
  <c r="AB151" i="29" s="1"/>
  <c r="G8" i="28"/>
  <c r="H21" i="28" s="1"/>
  <c r="BS33" i="28"/>
  <c r="AA65" i="30"/>
  <c r="AE65" i="30" s="1"/>
  <c r="AA78" i="30"/>
  <c r="AF78" i="30" s="1"/>
  <c r="AA66" i="30"/>
  <c r="AF66" i="30" s="1"/>
  <c r="AA147" i="28"/>
  <c r="AB147" i="28" s="1"/>
  <c r="AA79" i="28"/>
  <c r="AF79" i="28" s="1"/>
  <c r="CA34" i="28"/>
  <c r="BW35" i="28"/>
  <c r="M12" i="29"/>
  <c r="F25" i="29" s="1"/>
  <c r="BV34" i="30"/>
  <c r="H7" i="29"/>
  <c r="I20" i="29" s="1"/>
  <c r="BZ34" i="28"/>
  <c r="G11" i="29"/>
  <c r="H24" i="29" s="1"/>
  <c r="BZ38" i="29"/>
  <c r="AA76" i="30"/>
  <c r="AA148" i="30" s="1"/>
  <c r="AB148" i="30" s="1"/>
  <c r="BY34" i="30"/>
  <c r="AA81" i="30"/>
  <c r="AF81" i="30" s="1"/>
  <c r="G12" i="28"/>
  <c r="H25" i="28" s="1"/>
  <c r="BX38" i="29"/>
  <c r="CA36" i="29"/>
  <c r="BY35" i="30"/>
  <c r="H8" i="30"/>
  <c r="I21" i="30" s="1"/>
  <c r="AA66" i="28"/>
  <c r="AB66" i="28" s="1"/>
  <c r="BY37" i="29"/>
  <c r="G10" i="28"/>
  <c r="K7" i="28"/>
  <c r="D20" i="28" s="1"/>
  <c r="H5" i="30"/>
  <c r="I18" i="30" s="1"/>
  <c r="BW36" i="28"/>
  <c r="AA69" i="30"/>
  <c r="AB69" i="30" s="1"/>
  <c r="BX36" i="29"/>
  <c r="BS33" i="29"/>
  <c r="G12" i="30"/>
  <c r="H25" i="30" s="1"/>
  <c r="H5" i="28"/>
  <c r="I18" i="28" s="1"/>
  <c r="BW38" i="28"/>
  <c r="K12" i="29"/>
  <c r="D25" i="29" s="1"/>
  <c r="BZ38" i="28"/>
  <c r="N10" i="28"/>
  <c r="G23" i="28" s="1"/>
  <c r="CA35" i="29"/>
  <c r="CA37" i="29"/>
  <c r="BX36" i="28"/>
  <c r="BY35" i="29"/>
  <c r="M11" i="29"/>
  <c r="F24" i="29" s="1"/>
  <c r="M10" i="30"/>
  <c r="F23" i="30" s="1"/>
  <c r="AA147" i="30"/>
  <c r="AB147" i="30" s="1"/>
  <c r="G6" i="30"/>
  <c r="H19" i="30" s="1"/>
  <c r="BY38" i="28"/>
  <c r="N11" i="30"/>
  <c r="G24" i="30" s="1"/>
  <c r="BZ35" i="28"/>
  <c r="BW37" i="29"/>
  <c r="AA64" i="29"/>
  <c r="AE64" i="29" s="1"/>
  <c r="AB75" i="30"/>
  <c r="BX34" i="29"/>
  <c r="H11" i="29"/>
  <c r="I24" i="29" s="1"/>
  <c r="BY34" i="29"/>
  <c r="M6" i="29"/>
  <c r="F19" i="29" s="1"/>
  <c r="AA77" i="28"/>
  <c r="AF77" i="28" s="1"/>
  <c r="L11" i="29"/>
  <c r="E24" i="29" s="1"/>
  <c r="AA72" i="29"/>
  <c r="AE72" i="29" s="1"/>
  <c r="H10" i="28"/>
  <c r="I23" i="28" s="1"/>
  <c r="CA35" i="28"/>
  <c r="AA65" i="28"/>
  <c r="AE65" i="28" s="1"/>
  <c r="BW36" i="29"/>
  <c r="BS38" i="30"/>
  <c r="BS35" i="30"/>
  <c r="BS34" i="30"/>
  <c r="BS37" i="30"/>
  <c r="BS36" i="30"/>
  <c r="BU38" i="30"/>
  <c r="BU35" i="30"/>
  <c r="BU34" i="30"/>
  <c r="BU37" i="30"/>
  <c r="BU36" i="30"/>
  <c r="N11" i="29"/>
  <c r="G24" i="29" s="1"/>
  <c r="L7" i="30"/>
  <c r="E20" i="30" s="1"/>
  <c r="BU33" i="30"/>
  <c r="H10" i="30"/>
  <c r="I23" i="30" s="1"/>
  <c r="N5" i="29"/>
  <c r="G18" i="29" s="1"/>
  <c r="M9" i="30"/>
  <c r="F22" i="30" s="1"/>
  <c r="M8" i="30"/>
  <c r="F21" i="30" s="1"/>
  <c r="AA64" i="30"/>
  <c r="AA77" i="29"/>
  <c r="N4" i="30"/>
  <c r="G17" i="30" s="1"/>
  <c r="BV37" i="30"/>
  <c r="L6" i="30"/>
  <c r="E19" i="30" s="1"/>
  <c r="BZ36" i="28"/>
  <c r="BW37" i="28"/>
  <c r="N11" i="28"/>
  <c r="G24" i="28" s="1"/>
  <c r="M4" i="28"/>
  <c r="F17" i="28" s="1"/>
  <c r="G5" i="30"/>
  <c r="AA70" i="29"/>
  <c r="BW35" i="29"/>
  <c r="BZ35" i="29"/>
  <c r="H9" i="29"/>
  <c r="I22" i="29" s="1"/>
  <c r="BU30" i="29"/>
  <c r="BX30" i="29"/>
  <c r="BZ30" i="29"/>
  <c r="BV30" i="29"/>
  <c r="CA30" i="29"/>
  <c r="BY30" i="29"/>
  <c r="BT30" i="29"/>
  <c r="BW30" i="29"/>
  <c r="N6" i="28"/>
  <c r="G19" i="28" s="1"/>
  <c r="BU33" i="28"/>
  <c r="BU31" i="30"/>
  <c r="H7" i="30"/>
  <c r="I20" i="30" s="1"/>
  <c r="BW36" i="30"/>
  <c r="CA35" i="30"/>
  <c r="G10" i="30"/>
  <c r="L9" i="30"/>
  <c r="E22" i="30" s="1"/>
  <c r="BW38" i="30"/>
  <c r="L4" i="30"/>
  <c r="E17" i="30" s="1"/>
  <c r="N8" i="28"/>
  <c r="G21" i="28" s="1"/>
  <c r="AA64" i="28"/>
  <c r="N4" i="29"/>
  <c r="G17" i="29" s="1"/>
  <c r="N5" i="30"/>
  <c r="G18" i="30" s="1"/>
  <c r="G9" i="28"/>
  <c r="H12" i="28"/>
  <c r="I25" i="28" s="1"/>
  <c r="K10" i="28"/>
  <c r="D23" i="28" s="1"/>
  <c r="N10" i="29"/>
  <c r="G23" i="29" s="1"/>
  <c r="K7" i="30"/>
  <c r="D20" i="30" s="1"/>
  <c r="L4" i="28"/>
  <c r="E17" i="28" s="1"/>
  <c r="L10" i="29"/>
  <c r="E23" i="29" s="1"/>
  <c r="K7" i="29"/>
  <c r="D20" i="29" s="1"/>
  <c r="M5" i="29"/>
  <c r="F18" i="29" s="1"/>
  <c r="N7" i="29"/>
  <c r="G20" i="29" s="1"/>
  <c r="CA37" i="30"/>
  <c r="BX36" i="30"/>
  <c r="G11" i="30"/>
  <c r="M11" i="30"/>
  <c r="F24" i="30" s="1"/>
  <c r="N10" i="30"/>
  <c r="G23" i="30" s="1"/>
  <c r="G4" i="28"/>
  <c r="BV38" i="30"/>
  <c r="BY33" i="30"/>
  <c r="BY34" i="28"/>
  <c r="K9" i="28"/>
  <c r="D22" i="28" s="1"/>
  <c r="BT36" i="30"/>
  <c r="BX37" i="29"/>
  <c r="BZ34" i="29"/>
  <c r="K11" i="29"/>
  <c r="D24" i="29" s="1"/>
  <c r="G4" i="29"/>
  <c r="BW37" i="30"/>
  <c r="N9" i="30"/>
  <c r="G22" i="30" s="1"/>
  <c r="N7" i="30"/>
  <c r="G20" i="30" s="1"/>
  <c r="AA67" i="28"/>
  <c r="BS34" i="28"/>
  <c r="BS37" i="28"/>
  <c r="BS35" i="28"/>
  <c r="BS38" i="28"/>
  <c r="BS36" i="28"/>
  <c r="M7" i="29"/>
  <c r="F20" i="29" s="1"/>
  <c r="L11" i="30"/>
  <c r="E24" i="30" s="1"/>
  <c r="M8" i="29"/>
  <c r="F21" i="29" s="1"/>
  <c r="G4" i="30"/>
  <c r="L8" i="28"/>
  <c r="E21" i="28" s="1"/>
  <c r="K10" i="29"/>
  <c r="D23" i="29" s="1"/>
  <c r="M6" i="28"/>
  <c r="F19" i="28" s="1"/>
  <c r="BS31" i="28"/>
  <c r="BW33" i="30"/>
  <c r="M6" i="30"/>
  <c r="F19" i="30" s="1"/>
  <c r="N12" i="28"/>
  <c r="G25" i="28" s="1"/>
  <c r="BX37" i="28"/>
  <c r="N9" i="28"/>
  <c r="G22" i="28" s="1"/>
  <c r="BT37" i="30"/>
  <c r="G12" i="29"/>
  <c r="G10" i="29"/>
  <c r="H6" i="28"/>
  <c r="I19" i="28" s="1"/>
  <c r="BY38" i="30"/>
  <c r="K11" i="30"/>
  <c r="D24" i="30" s="1"/>
  <c r="BW35" i="30"/>
  <c r="K8" i="30"/>
  <c r="D21" i="30" s="1"/>
  <c r="G9" i="30"/>
  <c r="K6" i="30"/>
  <c r="D19" i="30" s="1"/>
  <c r="AA67" i="30"/>
  <c r="M5" i="28"/>
  <c r="F18" i="28" s="1"/>
  <c r="N5" i="28"/>
  <c r="G18" i="28" s="1"/>
  <c r="K5" i="28"/>
  <c r="D18" i="28" s="1"/>
  <c r="L7" i="28"/>
  <c r="E20" i="28" s="1"/>
  <c r="K9" i="29"/>
  <c r="D22" i="29" s="1"/>
  <c r="BU37" i="29"/>
  <c r="BU35" i="29"/>
  <c r="BU36" i="29"/>
  <c r="BU34" i="29"/>
  <c r="BU38" i="29"/>
  <c r="L9" i="28"/>
  <c r="E22" i="28" s="1"/>
  <c r="H8" i="29"/>
  <c r="I21" i="29" s="1"/>
  <c r="BS31" i="30"/>
  <c r="BY37" i="30"/>
  <c r="BZ34" i="30"/>
  <c r="L10" i="28"/>
  <c r="E23" i="28" s="1"/>
  <c r="L6" i="28"/>
  <c r="E19" i="28" s="1"/>
  <c r="BT33" i="30"/>
  <c r="BT32" i="30"/>
  <c r="BW32" i="30"/>
  <c r="CA32" i="30"/>
  <c r="BV32" i="30"/>
  <c r="BX32" i="30"/>
  <c r="BY32" i="30"/>
  <c r="BS32" i="30"/>
  <c r="BZ32" i="30"/>
  <c r="BT35" i="30"/>
  <c r="N6" i="29"/>
  <c r="G19" i="29" s="1"/>
  <c r="M9" i="29"/>
  <c r="F22" i="29" s="1"/>
  <c r="G9" i="29"/>
  <c r="L9" i="29"/>
  <c r="E22" i="29" s="1"/>
  <c r="L7" i="29"/>
  <c r="E20" i="29" s="1"/>
  <c r="K6" i="28"/>
  <c r="D19" i="28" s="1"/>
  <c r="H9" i="30"/>
  <c r="I22" i="30" s="1"/>
  <c r="K12" i="30"/>
  <c r="D25" i="30" s="1"/>
  <c r="H7" i="28"/>
  <c r="I20" i="28" s="1"/>
  <c r="K4" i="28"/>
  <c r="L5" i="29"/>
  <c r="E18" i="29" s="1"/>
  <c r="M5" i="30"/>
  <c r="F18" i="30" s="1"/>
  <c r="L5" i="30"/>
  <c r="E18" i="30" s="1"/>
  <c r="M4" i="29"/>
  <c r="F17" i="29" s="1"/>
  <c r="BX32" i="28"/>
  <c r="BY32" i="28"/>
  <c r="BZ32" i="28"/>
  <c r="BT32" i="28"/>
  <c r="CA32" i="28"/>
  <c r="BV32" i="28"/>
  <c r="BW32" i="28"/>
  <c r="BS32" i="28"/>
  <c r="H11" i="28"/>
  <c r="I24" i="28" s="1"/>
  <c r="K6" i="29"/>
  <c r="D19" i="29" s="1"/>
  <c r="L8" i="30"/>
  <c r="E21" i="30" s="1"/>
  <c r="H4" i="28"/>
  <c r="I17" i="28" s="1"/>
  <c r="N6" i="30"/>
  <c r="G19" i="30" s="1"/>
  <c r="M7" i="28"/>
  <c r="F20" i="28" s="1"/>
  <c r="BY30" i="30"/>
  <c r="BV30" i="30"/>
  <c r="BT30" i="30"/>
  <c r="CA30" i="30"/>
  <c r="BW30" i="30"/>
  <c r="BX30" i="30"/>
  <c r="BZ30" i="30"/>
  <c r="BU30" i="30"/>
  <c r="N7" i="28"/>
  <c r="G20" i="28" s="1"/>
  <c r="CA33" i="30"/>
  <c r="M8" i="28"/>
  <c r="F21" i="28" s="1"/>
  <c r="K8" i="28"/>
  <c r="D21" i="28" s="1"/>
  <c r="BT34" i="30"/>
  <c r="H10" i="29"/>
  <c r="I23" i="29" s="1"/>
  <c r="M10" i="29"/>
  <c r="F23" i="29" s="1"/>
  <c r="N8" i="29"/>
  <c r="G21" i="29" s="1"/>
  <c r="L6" i="29"/>
  <c r="E19" i="29" s="1"/>
  <c r="K10" i="30"/>
  <c r="D23" i="30" s="1"/>
  <c r="H12" i="30"/>
  <c r="I25" i="30" s="1"/>
  <c r="N8" i="30"/>
  <c r="G21" i="30" s="1"/>
  <c r="M7" i="30"/>
  <c r="F20" i="30" s="1"/>
  <c r="G5" i="28"/>
  <c r="L11" i="28"/>
  <c r="E24" i="28" s="1"/>
  <c r="AA77" i="30"/>
  <c r="M12" i="30"/>
  <c r="F25" i="30" s="1"/>
  <c r="L12" i="28"/>
  <c r="E25" i="28" s="1"/>
  <c r="G7" i="30"/>
  <c r="CA36" i="30"/>
  <c r="CA34" i="30"/>
  <c r="M11" i="28"/>
  <c r="F24" i="28" s="1"/>
  <c r="H9" i="28"/>
  <c r="I22" i="28" s="1"/>
  <c r="G7" i="29"/>
  <c r="L5" i="28"/>
  <c r="E18" i="28" s="1"/>
  <c r="H6" i="30"/>
  <c r="I19" i="30" s="1"/>
  <c r="CA36" i="28"/>
  <c r="H8" i="28"/>
  <c r="I21" i="28" s="1"/>
  <c r="BX38" i="28"/>
  <c r="BY37" i="28"/>
  <c r="N4" i="28"/>
  <c r="G17" i="28" s="1"/>
  <c r="BY32" i="29"/>
  <c r="BS32" i="29"/>
  <c r="BX32" i="29"/>
  <c r="BV32" i="29"/>
  <c r="BZ32" i="29"/>
  <c r="CA32" i="29"/>
  <c r="BW32" i="29"/>
  <c r="BT32" i="29"/>
  <c r="BY38" i="29"/>
  <c r="L12" i="29"/>
  <c r="E25" i="29" s="1"/>
  <c r="G8" i="29"/>
  <c r="N12" i="29"/>
  <c r="G25" i="29" s="1"/>
  <c r="K5" i="29"/>
  <c r="D18" i="29" s="1"/>
  <c r="L4" i="29"/>
  <c r="E17" i="29" s="1"/>
  <c r="H11" i="30"/>
  <c r="I24" i="30" s="1"/>
  <c r="L12" i="30"/>
  <c r="E25" i="30" s="1"/>
  <c r="K5" i="30"/>
  <c r="D18" i="30" s="1"/>
  <c r="BW30" i="28"/>
  <c r="CA30" i="28"/>
  <c r="BU30" i="28"/>
  <c r="BV30" i="28"/>
  <c r="BT30" i="28"/>
  <c r="BX30" i="28"/>
  <c r="BY30" i="28"/>
  <c r="BZ30" i="28"/>
  <c r="M12" i="28"/>
  <c r="F25" i="28" s="1"/>
  <c r="K4" i="30"/>
  <c r="G11" i="28"/>
  <c r="M4" i="30"/>
  <c r="F17" i="30" s="1"/>
  <c r="M9" i="28"/>
  <c r="F22" i="28" s="1"/>
  <c r="BV35" i="30"/>
  <c r="BZ33" i="30"/>
  <c r="BS33" i="30"/>
  <c r="K12" i="28"/>
  <c r="D25" i="28" s="1"/>
  <c r="BX34" i="28"/>
  <c r="M10" i="28"/>
  <c r="F23" i="28" s="1"/>
  <c r="K11" i="28"/>
  <c r="D24" i="28" s="1"/>
  <c r="BZ36" i="29"/>
  <c r="K8" i="29"/>
  <c r="D21" i="29" s="1"/>
  <c r="L8" i="29"/>
  <c r="E21" i="29" s="1"/>
  <c r="N9" i="29"/>
  <c r="G22" i="29" s="1"/>
  <c r="K4" i="29"/>
  <c r="BS37" i="29"/>
  <c r="BS35" i="29"/>
  <c r="BS36" i="29"/>
  <c r="BS34" i="29"/>
  <c r="BS38" i="29"/>
  <c r="BU31" i="29"/>
  <c r="BU34" i="28"/>
  <c r="BU35" i="28"/>
  <c r="BU37" i="28"/>
  <c r="BU38" i="28"/>
  <c r="BU36" i="28"/>
  <c r="BZ38" i="30"/>
  <c r="BX38" i="30"/>
  <c r="BX34" i="30"/>
  <c r="K9" i="30"/>
  <c r="D22" i="30" s="1"/>
  <c r="N12" i="30"/>
  <c r="G25" i="30" s="1"/>
  <c r="L10" i="30"/>
  <c r="E23" i="30" s="1"/>
  <c r="BV42" i="29" l="1"/>
  <c r="BT44" i="29" s="1"/>
  <c r="BV42" i="28"/>
  <c r="BT44" i="28" s="1"/>
  <c r="BY42" i="30"/>
  <c r="BT47" i="30" s="1"/>
  <c r="I5" i="29"/>
  <c r="J18" i="29" s="1"/>
  <c r="BX44" i="28"/>
  <c r="BV46" i="28" s="1"/>
  <c r="AE71" i="29"/>
  <c r="AB72" i="28"/>
  <c r="BZ44" i="28"/>
  <c r="BV48" i="28" s="1"/>
  <c r="AF72" i="28"/>
  <c r="AA144" i="28"/>
  <c r="AB144" i="28" s="1"/>
  <c r="BX42" i="28"/>
  <c r="BT46" i="28" s="1"/>
  <c r="CA42" i="30"/>
  <c r="BT49" i="30" s="1"/>
  <c r="BZ42" i="30"/>
  <c r="BT48" i="30" s="1"/>
  <c r="BY42" i="28"/>
  <c r="BT47" i="28" s="1"/>
  <c r="CA44" i="29"/>
  <c r="BV49" i="29" s="1"/>
  <c r="AF68" i="28"/>
  <c r="BZ42" i="28"/>
  <c r="BT48" i="28" s="1"/>
  <c r="AF68" i="29"/>
  <c r="AE68" i="29"/>
  <c r="AE68" i="28"/>
  <c r="BY42" i="29"/>
  <c r="BT47" i="29" s="1"/>
  <c r="CA44" i="28"/>
  <c r="BV49" i="28" s="1"/>
  <c r="BW42" i="30"/>
  <c r="BT45" i="30" s="1"/>
  <c r="CA42" i="28"/>
  <c r="BT49" i="28" s="1"/>
  <c r="CA42" i="29"/>
  <c r="BT49" i="29" s="1"/>
  <c r="BY44" i="28"/>
  <c r="BV47" i="28" s="1"/>
  <c r="BW44" i="28"/>
  <c r="BV45" i="28" s="1"/>
  <c r="AB72" i="30"/>
  <c r="BX42" i="30"/>
  <c r="BT46" i="30" s="1"/>
  <c r="AE78" i="28"/>
  <c r="AF78" i="28"/>
  <c r="AB76" i="28"/>
  <c r="AA150" i="28"/>
  <c r="AB150" i="28" s="1"/>
  <c r="AB70" i="28"/>
  <c r="AA148" i="28"/>
  <c r="AB148" i="28" s="1"/>
  <c r="BZ44" i="29"/>
  <c r="BV48" i="29" s="1"/>
  <c r="AF70" i="28"/>
  <c r="AE76" i="28"/>
  <c r="BV53" i="28" s="1"/>
  <c r="AA142" i="28"/>
  <c r="AB142" i="28" s="1"/>
  <c r="BX42" i="29"/>
  <c r="BT46" i="29" s="1"/>
  <c r="BZ42" i="29"/>
  <c r="BT48" i="29" s="1"/>
  <c r="BW44" i="29"/>
  <c r="BV45" i="29" s="1"/>
  <c r="BW42" i="29"/>
  <c r="BT45" i="29" s="1"/>
  <c r="CA48" i="28"/>
  <c r="BZ49" i="28" s="1"/>
  <c r="BY44" i="29"/>
  <c r="BV47" i="29" s="1"/>
  <c r="AA144" i="30"/>
  <c r="AB144" i="30" s="1"/>
  <c r="AB68" i="29"/>
  <c r="AE65" i="29"/>
  <c r="BX44" i="29"/>
  <c r="BV46" i="29" s="1"/>
  <c r="AF65" i="29"/>
  <c r="AF78" i="29"/>
  <c r="BZ46" i="30"/>
  <c r="BX48" i="30" s="1"/>
  <c r="AE80" i="29"/>
  <c r="BV42" i="30"/>
  <c r="BT44" i="30" s="1"/>
  <c r="AF80" i="29"/>
  <c r="AA152" i="29"/>
  <c r="AB152" i="29" s="1"/>
  <c r="AA137" i="29"/>
  <c r="AB137" i="29" s="1"/>
  <c r="AE78" i="29"/>
  <c r="BY44" i="30"/>
  <c r="BV47" i="30" s="1"/>
  <c r="AE71" i="30"/>
  <c r="CA45" i="29"/>
  <c r="BW49" i="29" s="1"/>
  <c r="BY46" i="30"/>
  <c r="BX47" i="30" s="1"/>
  <c r="I7" i="28"/>
  <c r="J20" i="28" s="1"/>
  <c r="AB80" i="30"/>
  <c r="AF80" i="30"/>
  <c r="BT41" i="28"/>
  <c r="BS42" i="28" s="1"/>
  <c r="BY46" i="29"/>
  <c r="BX47" i="29" s="1"/>
  <c r="H18" i="29"/>
  <c r="AA138" i="29"/>
  <c r="AB138" i="29" s="1"/>
  <c r="BX44" i="30"/>
  <c r="BV46" i="30" s="1"/>
  <c r="AE78" i="30"/>
  <c r="AE69" i="29"/>
  <c r="AE81" i="29"/>
  <c r="AE76" i="30"/>
  <c r="AE66" i="29"/>
  <c r="AF71" i="29"/>
  <c r="AB68" i="28"/>
  <c r="AF66" i="29"/>
  <c r="AB78" i="30"/>
  <c r="AB69" i="29"/>
  <c r="AB81" i="29"/>
  <c r="AB76" i="30"/>
  <c r="BX43" i="30"/>
  <c r="BU46" i="30" s="1"/>
  <c r="AA142" i="30"/>
  <c r="AB142" i="30" s="1"/>
  <c r="AE80" i="30"/>
  <c r="AF70" i="30"/>
  <c r="I6" i="29"/>
  <c r="J19" i="29" s="1"/>
  <c r="AF76" i="29"/>
  <c r="AA153" i="29"/>
  <c r="AB153" i="29" s="1"/>
  <c r="AA150" i="30"/>
  <c r="AB150" i="30" s="1"/>
  <c r="AA141" i="29"/>
  <c r="AB141" i="29" s="1"/>
  <c r="CA45" i="30"/>
  <c r="BW49" i="30" s="1"/>
  <c r="AB71" i="30"/>
  <c r="AE72" i="30"/>
  <c r="AA139" i="29"/>
  <c r="AB139" i="29" s="1"/>
  <c r="AA152" i="28"/>
  <c r="AB152" i="28" s="1"/>
  <c r="AB80" i="28"/>
  <c r="BU42" i="28"/>
  <c r="BT43" i="28" s="1"/>
  <c r="AE67" i="29"/>
  <c r="AF80" i="28"/>
  <c r="BZ47" i="30"/>
  <c r="BY48" i="30" s="1"/>
  <c r="BX45" i="29"/>
  <c r="BW46" i="29" s="1"/>
  <c r="AF69" i="28"/>
  <c r="BY46" i="28"/>
  <c r="BX47" i="28" s="1"/>
  <c r="AF67" i="29"/>
  <c r="BT41" i="30"/>
  <c r="BS42" i="30" s="1"/>
  <c r="BX43" i="29"/>
  <c r="BU46" i="29" s="1"/>
  <c r="AB69" i="28"/>
  <c r="AA141" i="28"/>
  <c r="AB141" i="28" s="1"/>
  <c r="H20" i="28"/>
  <c r="BT41" i="29"/>
  <c r="BS42" i="29" s="1"/>
  <c r="CA46" i="29"/>
  <c r="BX49" i="29" s="1"/>
  <c r="AB70" i="30"/>
  <c r="AF76" i="30"/>
  <c r="AB79" i="30"/>
  <c r="H19" i="29"/>
  <c r="AE68" i="30"/>
  <c r="AF68" i="30"/>
  <c r="AE79" i="30"/>
  <c r="AB79" i="28"/>
  <c r="AF79" i="30"/>
  <c r="AA151" i="28"/>
  <c r="AB151" i="28" s="1"/>
  <c r="AB66" i="30"/>
  <c r="AE77" i="28"/>
  <c r="AF71" i="30"/>
  <c r="BV43" i="29"/>
  <c r="BU44" i="29" s="1"/>
  <c r="AA138" i="30"/>
  <c r="AB138" i="30" s="1"/>
  <c r="AE66" i="30"/>
  <c r="AA149" i="28"/>
  <c r="AB149" i="28" s="1"/>
  <c r="BX41" i="28"/>
  <c r="BS46" i="28" s="1"/>
  <c r="BZ41" i="30"/>
  <c r="BS48" i="30" s="1"/>
  <c r="AE79" i="28"/>
  <c r="AA148" i="29"/>
  <c r="AB148" i="29" s="1"/>
  <c r="AE76" i="29"/>
  <c r="AB78" i="29"/>
  <c r="AB77" i="28"/>
  <c r="AA140" i="30"/>
  <c r="AB140" i="30" s="1"/>
  <c r="AB68" i="30"/>
  <c r="I10" i="28"/>
  <c r="J23" i="28" s="1"/>
  <c r="BX45" i="30"/>
  <c r="BW46" i="30" s="1"/>
  <c r="BX45" i="28"/>
  <c r="BW46" i="28" s="1"/>
  <c r="CA41" i="28"/>
  <c r="BS49" i="28" s="1"/>
  <c r="CA47" i="28"/>
  <c r="BY49" i="28" s="1"/>
  <c r="CA44" i="30"/>
  <c r="BV49" i="30" s="1"/>
  <c r="AA143" i="28"/>
  <c r="AB143" i="28" s="1"/>
  <c r="BZ46" i="28"/>
  <c r="BX48" i="28" s="1"/>
  <c r="AF66" i="28"/>
  <c r="AE79" i="29"/>
  <c r="AB72" i="29"/>
  <c r="AF81" i="28"/>
  <c r="BS53" i="28" s="1"/>
  <c r="BZ47" i="29"/>
  <c r="BY48" i="29" s="1"/>
  <c r="AB65" i="30"/>
  <c r="AA137" i="30"/>
  <c r="AB137" i="30" s="1"/>
  <c r="AF65" i="30"/>
  <c r="AE81" i="28"/>
  <c r="CA47" i="29"/>
  <c r="BY49" i="29" s="1"/>
  <c r="H23" i="28"/>
  <c r="AB81" i="28"/>
  <c r="BW41" i="30"/>
  <c r="BS45" i="30" s="1"/>
  <c r="AE71" i="28"/>
  <c r="AA138" i="28"/>
  <c r="AB138" i="28" s="1"/>
  <c r="AB79" i="29"/>
  <c r="AA144" i="29"/>
  <c r="AB144" i="29" s="1"/>
  <c r="BY45" i="29"/>
  <c r="BW47" i="29" s="1"/>
  <c r="I8" i="30"/>
  <c r="J21" i="30" s="1"/>
  <c r="AF71" i="28"/>
  <c r="AB71" i="29"/>
  <c r="AE66" i="28"/>
  <c r="AF79" i="29"/>
  <c r="AF72" i="29"/>
  <c r="CA48" i="29"/>
  <c r="BZ49" i="29" s="1"/>
  <c r="BV41" i="28"/>
  <c r="BS44" i="28" s="1"/>
  <c r="BZ44" i="30"/>
  <c r="BV48" i="30" s="1"/>
  <c r="CA47" i="30"/>
  <c r="BY49" i="30" s="1"/>
  <c r="BW44" i="30"/>
  <c r="BV45" i="30" s="1"/>
  <c r="BV41" i="29"/>
  <c r="BS44" i="29" s="1"/>
  <c r="BZ45" i="28"/>
  <c r="BW48" i="28" s="1"/>
  <c r="CA46" i="28"/>
  <c r="BX49" i="28" s="1"/>
  <c r="AE69" i="30"/>
  <c r="BZ45" i="29"/>
  <c r="BW48" i="29" s="1"/>
  <c r="AA141" i="30"/>
  <c r="AB141" i="30" s="1"/>
  <c r="AA137" i="28"/>
  <c r="AB137" i="28" s="1"/>
  <c r="BW43" i="28"/>
  <c r="BU45" i="28" s="1"/>
  <c r="BZ45" i="30"/>
  <c r="BW48" i="30" s="1"/>
  <c r="AF69" i="30"/>
  <c r="AE81" i="30"/>
  <c r="AB65" i="28"/>
  <c r="BV43" i="28"/>
  <c r="BU44" i="28" s="1"/>
  <c r="BZ43" i="30"/>
  <c r="BU48" i="30" s="1"/>
  <c r="AB81" i="30"/>
  <c r="AF65" i="28"/>
  <c r="BV41" i="30"/>
  <c r="BS44" i="30" s="1"/>
  <c r="AA153" i="30"/>
  <c r="AB153" i="30" s="1"/>
  <c r="I11" i="29"/>
  <c r="J24" i="29" s="1"/>
  <c r="BU41" i="28"/>
  <c r="BS43" i="28" s="1"/>
  <c r="BY43" i="30"/>
  <c r="BU47" i="30" s="1"/>
  <c r="BY45" i="28"/>
  <c r="BW47" i="28" s="1"/>
  <c r="AB64" i="29"/>
  <c r="BZ43" i="28"/>
  <c r="BU48" i="28" s="1"/>
  <c r="I6" i="30"/>
  <c r="J19" i="30" s="1"/>
  <c r="AE19" i="30" s="1"/>
  <c r="CA46" i="30"/>
  <c r="BX49" i="30" s="1"/>
  <c r="BZ41" i="29"/>
  <c r="BS48" i="29" s="1"/>
  <c r="AA136" i="29"/>
  <c r="AB136" i="29" s="1"/>
  <c r="BW43" i="29"/>
  <c r="BU45" i="29" s="1"/>
  <c r="BY43" i="28"/>
  <c r="BU47" i="28" s="1"/>
  <c r="BY45" i="30"/>
  <c r="BW47" i="30" s="1"/>
  <c r="BX41" i="29"/>
  <c r="BS46" i="29" s="1"/>
  <c r="AF64" i="29"/>
  <c r="CA43" i="29"/>
  <c r="BU49" i="29" s="1"/>
  <c r="CA45" i="28"/>
  <c r="BW49" i="28" s="1"/>
  <c r="H24" i="30"/>
  <c r="I11" i="30"/>
  <c r="J24" i="30" s="1"/>
  <c r="BZ47" i="28"/>
  <c r="BY48" i="28" s="1"/>
  <c r="AF67" i="30"/>
  <c r="AE67" i="30"/>
  <c r="AA139" i="30"/>
  <c r="AB139" i="30" s="1"/>
  <c r="AB67" i="30"/>
  <c r="BW41" i="28"/>
  <c r="BS45" i="28" s="1"/>
  <c r="BY41" i="30"/>
  <c r="BS47" i="30" s="1"/>
  <c r="CA43" i="28"/>
  <c r="BU49" i="28" s="1"/>
  <c r="CA48" i="30"/>
  <c r="BZ49" i="30" s="1"/>
  <c r="BU41" i="29"/>
  <c r="BS43" i="29" s="1"/>
  <c r="AF64" i="30"/>
  <c r="AE64" i="30"/>
  <c r="AA136" i="30"/>
  <c r="AB136" i="30" s="1"/>
  <c r="AB64" i="30"/>
  <c r="I8" i="29"/>
  <c r="J21" i="29" s="1"/>
  <c r="H21" i="29"/>
  <c r="I7" i="30"/>
  <c r="J20" i="30" s="1"/>
  <c r="H20" i="30"/>
  <c r="K13" i="28"/>
  <c r="D17" i="28"/>
  <c r="I9" i="28"/>
  <c r="J22" i="28" s="1"/>
  <c r="H22" i="28"/>
  <c r="BU42" i="29"/>
  <c r="BT43" i="29" s="1"/>
  <c r="BU42" i="30"/>
  <c r="BT43" i="30" s="1"/>
  <c r="AF77" i="30"/>
  <c r="AE77" i="30"/>
  <c r="AA149" i="30"/>
  <c r="AB149" i="30" s="1"/>
  <c r="AB77" i="30"/>
  <c r="BX43" i="28"/>
  <c r="BU46" i="28" s="1"/>
  <c r="BV43" i="30"/>
  <c r="BU44" i="30" s="1"/>
  <c r="AF67" i="28"/>
  <c r="AE67" i="28"/>
  <c r="AA139" i="28"/>
  <c r="AB139" i="28" s="1"/>
  <c r="AB67" i="28"/>
  <c r="I8" i="28"/>
  <c r="J21" i="28" s="1"/>
  <c r="AA136" i="28"/>
  <c r="AB136" i="28" s="1"/>
  <c r="AF64" i="28"/>
  <c r="AE64" i="28"/>
  <c r="AB64" i="28"/>
  <c r="AE77" i="29"/>
  <c r="BV52" i="29" s="1"/>
  <c r="AF77" i="29"/>
  <c r="AA149" i="29"/>
  <c r="AB149" i="29" s="1"/>
  <c r="AB77" i="29"/>
  <c r="BZ46" i="29"/>
  <c r="BX48" i="29" s="1"/>
  <c r="BZ41" i="28"/>
  <c r="BS48" i="28" s="1"/>
  <c r="H18" i="28"/>
  <c r="I5" i="28"/>
  <c r="J18" i="28" s="1"/>
  <c r="BU41" i="30"/>
  <c r="BS43" i="30" s="1"/>
  <c r="CA43" i="30"/>
  <c r="BU49" i="30" s="1"/>
  <c r="BW41" i="29"/>
  <c r="BS45" i="29" s="1"/>
  <c r="AE70" i="29"/>
  <c r="AB70" i="29"/>
  <c r="AF70" i="29"/>
  <c r="AA142" i="29"/>
  <c r="AB142" i="29" s="1"/>
  <c r="I7" i="29"/>
  <c r="J20" i="29" s="1"/>
  <c r="H20" i="29"/>
  <c r="BY41" i="28"/>
  <c r="BS47" i="28" s="1"/>
  <c r="BY43" i="29"/>
  <c r="BU47" i="29" s="1"/>
  <c r="BW43" i="30"/>
  <c r="BU45" i="30" s="1"/>
  <c r="I10" i="29"/>
  <c r="J23" i="29" s="1"/>
  <c r="H23" i="29"/>
  <c r="I4" i="28"/>
  <c r="J17" i="28" s="1"/>
  <c r="H17" i="28"/>
  <c r="H18" i="30"/>
  <c r="I5" i="30"/>
  <c r="J18" i="30" s="1"/>
  <c r="K13" i="30"/>
  <c r="D17" i="30"/>
  <c r="I9" i="30"/>
  <c r="J22" i="30" s="1"/>
  <c r="H22" i="30"/>
  <c r="BZ43" i="29"/>
  <c r="BU48" i="29" s="1"/>
  <c r="K13" i="29"/>
  <c r="D17" i="29"/>
  <c r="BX41" i="30"/>
  <c r="BS46" i="30" s="1"/>
  <c r="I12" i="30"/>
  <c r="J25" i="30" s="1"/>
  <c r="I9" i="29"/>
  <c r="J22" i="29" s="1"/>
  <c r="H22" i="29"/>
  <c r="I12" i="29"/>
  <c r="J25" i="29" s="1"/>
  <c r="H25" i="29"/>
  <c r="I4" i="30"/>
  <c r="J17" i="30" s="1"/>
  <c r="H17" i="30"/>
  <c r="I4" i="29"/>
  <c r="J17" i="29" s="1"/>
  <c r="H17" i="29"/>
  <c r="BY41" i="29"/>
  <c r="BS47" i="29" s="1"/>
  <c r="CA41" i="29"/>
  <c r="BS49" i="29" s="1"/>
  <c r="I11" i="28"/>
  <c r="J24" i="28" s="1"/>
  <c r="H24" i="28"/>
  <c r="CA41" i="30"/>
  <c r="BS49" i="30" s="1"/>
  <c r="I10" i="30"/>
  <c r="J23" i="30" s="1"/>
  <c r="H23" i="30"/>
  <c r="I12" i="28"/>
  <c r="J25" i="28" s="1"/>
  <c r="I6" i="28"/>
  <c r="J19" i="28" s="1"/>
  <c r="AE19" i="28" s="1"/>
  <c r="BS53" i="29" l="1"/>
  <c r="AE18" i="29"/>
  <c r="BT55" i="28"/>
  <c r="BS55" i="29"/>
  <c r="BV53" i="29"/>
  <c r="BT55" i="29"/>
  <c r="BT52" i="29"/>
  <c r="BX53" i="29"/>
  <c r="BU53" i="28"/>
  <c r="BZ53" i="28"/>
  <c r="J5" i="29"/>
  <c r="K18" i="29" s="1"/>
  <c r="L18" i="29" s="1"/>
  <c r="BU53" i="29"/>
  <c r="BX53" i="28"/>
  <c r="BW53" i="28"/>
  <c r="CA53" i="29"/>
  <c r="CA53" i="28"/>
  <c r="BY53" i="28"/>
  <c r="AE18" i="28"/>
  <c r="BS59" i="28"/>
  <c r="BZ54" i="28"/>
  <c r="BU56" i="28"/>
  <c r="BS60" i="28"/>
  <c r="CA54" i="28"/>
  <c r="BZ52" i="28"/>
  <c r="BU57" i="28"/>
  <c r="BU58" i="28"/>
  <c r="BS58" i="28"/>
  <c r="CA52" i="28"/>
  <c r="BU59" i="28"/>
  <c r="BX52" i="28"/>
  <c r="BW54" i="28"/>
  <c r="BX54" i="28"/>
  <c r="BS57" i="28"/>
  <c r="BY54" i="28"/>
  <c r="BS56" i="28"/>
  <c r="BW52" i="28"/>
  <c r="BU60" i="28"/>
  <c r="BY52" i="28"/>
  <c r="BS54" i="28"/>
  <c r="BT54" i="29"/>
  <c r="BU52" i="28"/>
  <c r="BS55" i="28"/>
  <c r="CA55" i="28"/>
  <c r="BW55" i="28"/>
  <c r="BX55" i="28"/>
  <c r="BZ55" i="28"/>
  <c r="BY55" i="28"/>
  <c r="BU59" i="29"/>
  <c r="BT54" i="28"/>
  <c r="BU55" i="28"/>
  <c r="BT52" i="28"/>
  <c r="BT57" i="28"/>
  <c r="BT60" i="28"/>
  <c r="BT58" i="28"/>
  <c r="BT59" i="28"/>
  <c r="BT56" i="28"/>
  <c r="CA58" i="28"/>
  <c r="BV52" i="28"/>
  <c r="BV59" i="28"/>
  <c r="BV56" i="28"/>
  <c r="BV57" i="28"/>
  <c r="BV60" i="28"/>
  <c r="BV58" i="28"/>
  <c r="BT56" i="29"/>
  <c r="BV54" i="28"/>
  <c r="BZ52" i="29"/>
  <c r="BX52" i="29"/>
  <c r="BW52" i="29"/>
  <c r="BZ57" i="28"/>
  <c r="BT60" i="29"/>
  <c r="BY52" i="29"/>
  <c r="BT57" i="29"/>
  <c r="BZ53" i="29"/>
  <c r="BU52" i="29"/>
  <c r="BT58" i="29"/>
  <c r="BY53" i="29"/>
  <c r="CA56" i="28"/>
  <c r="CA52" i="29"/>
  <c r="J4" i="29"/>
  <c r="K17" i="29" s="1"/>
  <c r="L17" i="29" s="1"/>
  <c r="BT59" i="29"/>
  <c r="BW53" i="29"/>
  <c r="BX60" i="28"/>
  <c r="BS53" i="30"/>
  <c r="BY60" i="28"/>
  <c r="BW59" i="28"/>
  <c r="BW60" i="28"/>
  <c r="AE19" i="29"/>
  <c r="BY57" i="28"/>
  <c r="BW54" i="29"/>
  <c r="BU56" i="29"/>
  <c r="BX54" i="29"/>
  <c r="BU60" i="29"/>
  <c r="BW57" i="28"/>
  <c r="BX58" i="28"/>
  <c r="BT52" i="30"/>
  <c r="BZ54" i="29"/>
  <c r="BY54" i="29"/>
  <c r="AE20" i="28"/>
  <c r="BU55" i="29"/>
  <c r="BX55" i="29"/>
  <c r="BY55" i="29"/>
  <c r="BW55" i="29"/>
  <c r="BZ55" i="29"/>
  <c r="CA55" i="29"/>
  <c r="BU57" i="29"/>
  <c r="BV60" i="29"/>
  <c r="BV58" i="29"/>
  <c r="BV56" i="29"/>
  <c r="BV59" i="29"/>
  <c r="BV57" i="29"/>
  <c r="BS54" i="29"/>
  <c r="BS58" i="29"/>
  <c r="BS59" i="29"/>
  <c r="BS60" i="29"/>
  <c r="BS56" i="29"/>
  <c r="BS57" i="29"/>
  <c r="BU58" i="29"/>
  <c r="CA54" i="29"/>
  <c r="CA57" i="28"/>
  <c r="BZ60" i="28"/>
  <c r="BY59" i="28"/>
  <c r="BX56" i="28"/>
  <c r="BW58" i="28"/>
  <c r="BX59" i="28"/>
  <c r="J4" i="28"/>
  <c r="K17" i="28" s="1"/>
  <c r="L17" i="28" s="1"/>
  <c r="BZ58" i="28"/>
  <c r="BY56" i="28"/>
  <c r="BZ56" i="28"/>
  <c r="CA59" i="28"/>
  <c r="BW59" i="29"/>
  <c r="BY57" i="30"/>
  <c r="J8" i="28"/>
  <c r="K21" i="28" s="1"/>
  <c r="L21" i="28" s="1"/>
  <c r="BX60" i="29"/>
  <c r="CA56" i="30"/>
  <c r="BZ60" i="29"/>
  <c r="BX58" i="30"/>
  <c r="BZ57" i="29"/>
  <c r="BY55" i="30"/>
  <c r="BV54" i="30"/>
  <c r="CA54" i="30"/>
  <c r="CA59" i="29"/>
  <c r="BY56" i="29"/>
  <c r="BX58" i="29"/>
  <c r="CA58" i="29"/>
  <c r="CA56" i="29"/>
  <c r="CA57" i="29"/>
  <c r="CA55" i="30"/>
  <c r="BZ58" i="29"/>
  <c r="BU57" i="30"/>
  <c r="BX59" i="30"/>
  <c r="BY60" i="30"/>
  <c r="BZ57" i="30"/>
  <c r="J11" i="30"/>
  <c r="K24" i="30" s="1"/>
  <c r="L24" i="30" s="1"/>
  <c r="BW55" i="30"/>
  <c r="BW54" i="30"/>
  <c r="BV56" i="30"/>
  <c r="BZ54" i="30"/>
  <c r="BW60" i="29"/>
  <c r="BW58" i="29"/>
  <c r="BY57" i="29"/>
  <c r="BZ60" i="30"/>
  <c r="J8" i="30"/>
  <c r="K21" i="30" s="1"/>
  <c r="L21" i="30" s="1"/>
  <c r="BX55" i="30"/>
  <c r="J7" i="30"/>
  <c r="K20" i="30" s="1"/>
  <c r="L20" i="30" s="1"/>
  <c r="CA57" i="30"/>
  <c r="BW59" i="30"/>
  <c r="J5" i="28"/>
  <c r="K18" i="28" s="1"/>
  <c r="L18" i="28" s="1"/>
  <c r="BU55" i="30"/>
  <c r="J6" i="28"/>
  <c r="K19" i="28" s="1"/>
  <c r="L19" i="28" s="1"/>
  <c r="BY59" i="30"/>
  <c r="BV59" i="30"/>
  <c r="CA59" i="30"/>
  <c r="BX54" i="30"/>
  <c r="BV57" i="30"/>
  <c r="BZ55" i="30"/>
  <c r="BW58" i="30"/>
  <c r="BZ58" i="30"/>
  <c r="BZ56" i="30"/>
  <c r="BY54" i="30"/>
  <c r="BW57" i="30"/>
  <c r="BX60" i="30"/>
  <c r="BV58" i="30"/>
  <c r="BW60" i="30"/>
  <c r="BU60" i="30"/>
  <c r="BX56" i="30"/>
  <c r="BU56" i="30"/>
  <c r="CA58" i="30"/>
  <c r="BV60" i="30"/>
  <c r="BY56" i="30"/>
  <c r="BU59" i="30"/>
  <c r="BU58" i="30"/>
  <c r="BZ56" i="29"/>
  <c r="BY60" i="29"/>
  <c r="BX56" i="29"/>
  <c r="BX59" i="29"/>
  <c r="BW57" i="29"/>
  <c r="BY59" i="29"/>
  <c r="J7" i="28"/>
  <c r="K20" i="28" s="1"/>
  <c r="L20" i="28" s="1"/>
  <c r="AE20" i="30"/>
  <c r="J7" i="29"/>
  <c r="K20" i="29" s="1"/>
  <c r="L20" i="29" s="1"/>
  <c r="J9" i="29"/>
  <c r="K22" i="29" s="1"/>
  <c r="L22" i="29" s="1"/>
  <c r="J11" i="28"/>
  <c r="K24" i="28" s="1"/>
  <c r="L24" i="28" s="1"/>
  <c r="J6" i="30"/>
  <c r="K19" i="30" s="1"/>
  <c r="L19" i="30" s="1"/>
  <c r="J12" i="30"/>
  <c r="K25" i="30" s="1"/>
  <c r="L25" i="30" s="1"/>
  <c r="J10" i="30"/>
  <c r="K23" i="30" s="1"/>
  <c r="L23" i="30" s="1"/>
  <c r="J12" i="28"/>
  <c r="K25" i="28" s="1"/>
  <c r="L25" i="28" s="1"/>
  <c r="J9" i="30"/>
  <c r="K22" i="30" s="1"/>
  <c r="L22" i="30" s="1"/>
  <c r="J10" i="29"/>
  <c r="K23" i="29" s="1"/>
  <c r="L23" i="29" s="1"/>
  <c r="J12" i="29"/>
  <c r="K25" i="29" s="1"/>
  <c r="L25" i="29" s="1"/>
  <c r="J11" i="29"/>
  <c r="K24" i="29" s="1"/>
  <c r="AE17" i="29"/>
  <c r="Q19" i="27"/>
  <c r="AE17" i="28"/>
  <c r="Q26" i="27"/>
  <c r="J9" i="28"/>
  <c r="K22" i="28" s="1"/>
  <c r="BS60" i="30"/>
  <c r="BS59" i="30"/>
  <c r="BS57" i="30"/>
  <c r="BS54" i="30"/>
  <c r="BS55" i="30"/>
  <c r="BS56" i="30"/>
  <c r="BS58" i="30"/>
  <c r="J5" i="30"/>
  <c r="K18" i="30" s="1"/>
  <c r="BX53" i="30"/>
  <c r="BV53" i="30"/>
  <c r="BY53" i="30"/>
  <c r="CA53" i="30"/>
  <c r="BW53" i="30"/>
  <c r="BZ53" i="30"/>
  <c r="BU53" i="30"/>
  <c r="J4" i="30"/>
  <c r="K17" i="30" s="1"/>
  <c r="BV52" i="30"/>
  <c r="BY52" i="30"/>
  <c r="BX52" i="30"/>
  <c r="BZ52" i="30"/>
  <c r="CA52" i="30"/>
  <c r="BU52" i="30"/>
  <c r="BW52" i="30"/>
  <c r="J6" i="29"/>
  <c r="K19" i="29" s="1"/>
  <c r="BV54" i="29"/>
  <c r="BT60" i="30"/>
  <c r="BT57" i="30"/>
  <c r="BT58" i="30"/>
  <c r="BT59" i="30"/>
  <c r="BT55" i="30"/>
  <c r="BT56" i="30"/>
  <c r="BT54" i="30"/>
  <c r="AE17" i="30"/>
  <c r="J8" i="29"/>
  <c r="K21" i="29" s="1"/>
  <c r="AE18" i="30"/>
  <c r="AE20" i="29"/>
  <c r="J10" i="28"/>
  <c r="K23" i="28" s="1"/>
  <c r="Q12" i="27"/>
  <c r="AF19" i="28" l="1"/>
  <c r="AF18" i="30"/>
  <c r="AF19" i="29"/>
  <c r="AD21" i="30"/>
  <c r="AF18" i="28"/>
  <c r="AD23" i="29"/>
  <c r="AF20" i="30"/>
  <c r="AD17" i="28"/>
  <c r="AD22" i="29"/>
  <c r="AF20" i="29"/>
  <c r="AD25" i="29"/>
  <c r="AF21" i="29"/>
  <c r="AF24" i="29"/>
  <c r="AF23" i="29"/>
  <c r="AF17" i="29"/>
  <c r="AF25" i="29"/>
  <c r="AF22" i="29"/>
  <c r="L24" i="29"/>
  <c r="AD24" i="29"/>
  <c r="AD18" i="30"/>
  <c r="L18" i="30"/>
  <c r="AD22" i="30"/>
  <c r="AD24" i="30"/>
  <c r="AD18" i="28"/>
  <c r="AD25" i="30"/>
  <c r="AF21" i="30"/>
  <c r="AF24" i="30"/>
  <c r="AF17" i="30"/>
  <c r="AF22" i="30"/>
  <c r="AF23" i="30"/>
  <c r="AF25" i="30"/>
  <c r="AF19" i="30"/>
  <c r="AD20" i="28"/>
  <c r="L22" i="28"/>
  <c r="AD22" i="28"/>
  <c r="L21" i="29"/>
  <c r="AD21" i="29"/>
  <c r="AD23" i="30"/>
  <c r="L17" i="30"/>
  <c r="AD17" i="30"/>
  <c r="AD24" i="28"/>
  <c r="AD25" i="28"/>
  <c r="AF17" i="28"/>
  <c r="AF23" i="28"/>
  <c r="AF24" i="28"/>
  <c r="AF25" i="28"/>
  <c r="AF21" i="28"/>
  <c r="AF22" i="28"/>
  <c r="AF20" i="28"/>
  <c r="AD21" i="28"/>
  <c r="AD20" i="29"/>
  <c r="AD19" i="30"/>
  <c r="AD23" i="28"/>
  <c r="L23" i="28"/>
  <c r="AD19" i="28"/>
  <c r="AD20" i="30"/>
  <c r="AD19" i="29"/>
  <c r="L19" i="29"/>
  <c r="AD18" i="29"/>
  <c r="AD17" i="29"/>
  <c r="AF18" i="29"/>
  <c r="N23" i="29" l="1" a="1"/>
  <c r="N23" i="29" s="1"/>
  <c r="M17" i="28"/>
  <c r="M24" i="30"/>
  <c r="M20" i="29"/>
  <c r="N17" i="29" a="1"/>
  <c r="N17" i="29" s="1"/>
  <c r="N22" i="29" a="1"/>
  <c r="N22" i="29" s="1"/>
  <c r="N24" i="28" a="1"/>
  <c r="N24" i="28" s="1"/>
  <c r="N21" i="28" a="1"/>
  <c r="N21" i="28" s="1"/>
  <c r="M21" i="30"/>
  <c r="N18" i="29" a="1"/>
  <c r="N18" i="29" s="1"/>
  <c r="N20" i="28" a="1"/>
  <c r="N20" i="28" s="1"/>
  <c r="M18" i="29"/>
  <c r="N22" i="30" a="1"/>
  <c r="N22" i="30" s="1"/>
  <c r="N24" i="30" a="1"/>
  <c r="N24" i="30" s="1"/>
  <c r="N25" i="30" a="1"/>
  <c r="N25" i="30" s="1"/>
  <c r="N18" i="30" a="1"/>
  <c r="N18" i="30" s="1"/>
  <c r="N17" i="30" a="1"/>
  <c r="N17" i="30" s="1"/>
  <c r="N23" i="30" a="1"/>
  <c r="N23" i="30" s="1"/>
  <c r="N21" i="30" a="1"/>
  <c r="N21" i="30" s="1"/>
  <c r="N19" i="30" a="1"/>
  <c r="N19" i="30" s="1"/>
  <c r="N20" i="30" a="1"/>
  <c r="N20" i="30" s="1"/>
  <c r="M17" i="30"/>
  <c r="M18" i="30"/>
  <c r="M22" i="30"/>
  <c r="M21" i="28"/>
  <c r="N17" i="28" a="1"/>
  <c r="N17" i="28" s="1"/>
  <c r="R17" i="28" s="1"/>
  <c r="M24" i="29"/>
  <c r="M23" i="29"/>
  <c r="M25" i="29"/>
  <c r="N21" i="29" a="1"/>
  <c r="N21" i="29" s="1"/>
  <c r="M23" i="30"/>
  <c r="M25" i="30"/>
  <c r="M20" i="28"/>
  <c r="N23" i="28" a="1"/>
  <c r="N23" i="28" s="1"/>
  <c r="N25" i="29" a="1"/>
  <c r="N25" i="29" s="1"/>
  <c r="N19" i="29" a="1"/>
  <c r="N19" i="29" s="1"/>
  <c r="M22" i="29"/>
  <c r="N20" i="29" a="1"/>
  <c r="N20" i="29" s="1"/>
  <c r="M22" i="28"/>
  <c r="N24" i="29" a="1"/>
  <c r="N24" i="29" s="1"/>
  <c r="M23" i="28"/>
  <c r="M25" i="28"/>
  <c r="N19" i="28" a="1"/>
  <c r="N19" i="28" s="1"/>
  <c r="M21" i="29"/>
  <c r="M18" i="28"/>
  <c r="M19" i="28"/>
  <c r="M24" i="28"/>
  <c r="M19" i="29"/>
  <c r="N22" i="28" a="1"/>
  <c r="N22" i="28" s="1"/>
  <c r="N25" i="28" a="1"/>
  <c r="N25" i="28" s="1"/>
  <c r="M20" i="30"/>
  <c r="M19" i="30"/>
  <c r="N18" i="28" a="1"/>
  <c r="N18" i="28" s="1"/>
  <c r="M17" i="29"/>
  <c r="S24" i="30" l="1"/>
  <c r="U20" i="29"/>
  <c r="P17" i="28"/>
  <c r="M30" i="28" s="1" a="1"/>
  <c r="M30" i="28" s="1"/>
  <c r="U17" i="28"/>
  <c r="T24" i="30"/>
  <c r="AJ30" i="28" a="1"/>
  <c r="AJ30" i="28" s="1"/>
  <c r="P25" i="30"/>
  <c r="V25" i="30"/>
  <c r="R25" i="30"/>
  <c r="Q25" i="30"/>
  <c r="U25" i="30"/>
  <c r="O25" i="30"/>
  <c r="T25" i="30"/>
  <c r="S25" i="30"/>
  <c r="V18" i="28"/>
  <c r="U18" i="28"/>
  <c r="P18" i="28"/>
  <c r="O18" i="28"/>
  <c r="Q18" i="28"/>
  <c r="T18" i="28"/>
  <c r="R18" i="28"/>
  <c r="AC52" i="28" s="1" a="1"/>
  <c r="AC52" i="28" s="1"/>
  <c r="S18" i="28"/>
  <c r="V17" i="28"/>
  <c r="R21" i="29"/>
  <c r="Q21" i="29"/>
  <c r="O21" i="29"/>
  <c r="T21" i="29"/>
  <c r="U21" i="29"/>
  <c r="P21" i="29"/>
  <c r="S21" i="29"/>
  <c r="V21" i="29"/>
  <c r="R20" i="29"/>
  <c r="O17" i="28"/>
  <c r="V17" i="29"/>
  <c r="O17" i="29"/>
  <c r="U17" i="29"/>
  <c r="S17" i="29"/>
  <c r="P17" i="29"/>
  <c r="Q17" i="29"/>
  <c r="T17" i="29"/>
  <c r="R17" i="29"/>
  <c r="P20" i="29"/>
  <c r="Q24" i="30"/>
  <c r="U23" i="30"/>
  <c r="Q23" i="30"/>
  <c r="V23" i="30"/>
  <c r="O23" i="30"/>
  <c r="T23" i="30"/>
  <c r="R23" i="30"/>
  <c r="S23" i="30"/>
  <c r="P23" i="30"/>
  <c r="V20" i="29"/>
  <c r="S20" i="29"/>
  <c r="R21" i="28"/>
  <c r="AF52" i="28" s="1" a="1"/>
  <c r="AF52" i="28" s="1"/>
  <c r="P21" i="28"/>
  <c r="Q21" i="28"/>
  <c r="S21" i="28"/>
  <c r="U21" i="28"/>
  <c r="T21" i="28"/>
  <c r="V21" i="28"/>
  <c r="O21" i="28"/>
  <c r="R22" i="29"/>
  <c r="Q22" i="29"/>
  <c r="V22" i="29"/>
  <c r="P22" i="29"/>
  <c r="S22" i="29"/>
  <c r="U22" i="29"/>
  <c r="T22" i="29"/>
  <c r="O22" i="29"/>
  <c r="O20" i="29"/>
  <c r="P18" i="30"/>
  <c r="V18" i="30"/>
  <c r="Q18" i="30"/>
  <c r="S18" i="30"/>
  <c r="U18" i="30"/>
  <c r="R18" i="30"/>
  <c r="T18" i="30"/>
  <c r="O18" i="30"/>
  <c r="S17" i="28"/>
  <c r="O24" i="30"/>
  <c r="O20" i="28"/>
  <c r="P20" i="28"/>
  <c r="Q20" i="28"/>
  <c r="V20" i="28"/>
  <c r="S20" i="28"/>
  <c r="U20" i="28"/>
  <c r="T20" i="28"/>
  <c r="R20" i="28"/>
  <c r="AE41" i="28" s="1" a="1"/>
  <c r="AE41" i="28" s="1"/>
  <c r="S23" i="29"/>
  <c r="O23" i="29"/>
  <c r="R23" i="29"/>
  <c r="P23" i="29"/>
  <c r="T23" i="29"/>
  <c r="V23" i="29"/>
  <c r="Q23" i="29"/>
  <c r="U23" i="29"/>
  <c r="P19" i="28"/>
  <c r="V19" i="28"/>
  <c r="T19" i="28"/>
  <c r="Q19" i="28"/>
  <c r="R19" i="28"/>
  <c r="AD41" i="28" s="1" a="1"/>
  <c r="AD41" i="28" s="1"/>
  <c r="O19" i="28"/>
  <c r="S19" i="28"/>
  <c r="U19" i="28"/>
  <c r="S24" i="29"/>
  <c r="O24" i="29"/>
  <c r="T24" i="29"/>
  <c r="V24" i="29"/>
  <c r="Q24" i="29"/>
  <c r="R24" i="29"/>
  <c r="U24" i="29"/>
  <c r="P24" i="29"/>
  <c r="T25" i="28"/>
  <c r="S25" i="28"/>
  <c r="Q25" i="28"/>
  <c r="V25" i="28"/>
  <c r="U25" i="28"/>
  <c r="O25" i="28"/>
  <c r="R25" i="28"/>
  <c r="AJ52" i="28" s="1" a="1"/>
  <c r="AJ52" i="28" s="1"/>
  <c r="P25" i="28"/>
  <c r="T30" i="28" s="1" a="1"/>
  <c r="T30" i="28" s="1"/>
  <c r="P19" i="29"/>
  <c r="V19" i="29"/>
  <c r="Q19" i="29"/>
  <c r="S19" i="29"/>
  <c r="U19" i="29"/>
  <c r="R19" i="29"/>
  <c r="T19" i="29"/>
  <c r="O19" i="29"/>
  <c r="Q20" i="29"/>
  <c r="Q17" i="28"/>
  <c r="V24" i="30"/>
  <c r="R22" i="28"/>
  <c r="AG41" i="28" s="1" a="1"/>
  <c r="AG41" i="28" s="1"/>
  <c r="P22" i="28"/>
  <c r="Q22" i="28"/>
  <c r="S22" i="28"/>
  <c r="U22" i="28"/>
  <c r="O22" i="28"/>
  <c r="V22" i="28"/>
  <c r="T22" i="28"/>
  <c r="T20" i="29"/>
  <c r="R17" i="30"/>
  <c r="S17" i="30"/>
  <c r="P17" i="30"/>
  <c r="U17" i="30"/>
  <c r="O17" i="30"/>
  <c r="T17" i="30"/>
  <c r="Q17" i="30"/>
  <c r="V17" i="30"/>
  <c r="T17" i="28"/>
  <c r="U24" i="30"/>
  <c r="T21" i="30"/>
  <c r="Q21" i="30"/>
  <c r="O21" i="30"/>
  <c r="S21" i="30"/>
  <c r="R21" i="30"/>
  <c r="V21" i="30"/>
  <c r="U21" i="30"/>
  <c r="P21" i="30"/>
  <c r="P24" i="30"/>
  <c r="R22" i="30"/>
  <c r="T22" i="30"/>
  <c r="S22" i="30"/>
  <c r="Q22" i="30"/>
  <c r="V22" i="30"/>
  <c r="O22" i="30"/>
  <c r="U22" i="30"/>
  <c r="P22" i="30"/>
  <c r="R24" i="30"/>
  <c r="O23" i="28"/>
  <c r="S23" i="28"/>
  <c r="R23" i="28"/>
  <c r="AH41" i="28" s="1" a="1"/>
  <c r="AH41" i="28" s="1"/>
  <c r="P23" i="28"/>
  <c r="U23" i="28"/>
  <c r="V23" i="28"/>
  <c r="Q23" i="28"/>
  <c r="T23" i="28"/>
  <c r="S19" i="30"/>
  <c r="T19" i="30"/>
  <c r="O19" i="30"/>
  <c r="P19" i="30"/>
  <c r="U19" i="30"/>
  <c r="Q19" i="30"/>
  <c r="V19" i="30"/>
  <c r="R19" i="30"/>
  <c r="Q20" i="30"/>
  <c r="S20" i="30"/>
  <c r="O20" i="30"/>
  <c r="U20" i="30"/>
  <c r="P20" i="30"/>
  <c r="T20" i="30"/>
  <c r="V20" i="30"/>
  <c r="R20" i="30"/>
  <c r="S24" i="28"/>
  <c r="R24" i="28"/>
  <c r="AI41" i="28" s="1" a="1"/>
  <c r="AI41" i="28" s="1"/>
  <c r="Q24" i="28"/>
  <c r="V24" i="28"/>
  <c r="O24" i="28"/>
  <c r="U24" i="28"/>
  <c r="T24" i="28"/>
  <c r="P24" i="28"/>
  <c r="T25" i="29"/>
  <c r="S25" i="29"/>
  <c r="Q25" i="29"/>
  <c r="V25" i="29"/>
  <c r="O25" i="29"/>
  <c r="U25" i="29"/>
  <c r="R25" i="29"/>
  <c r="P25" i="29"/>
  <c r="P18" i="29"/>
  <c r="V18" i="29"/>
  <c r="O18" i="29"/>
  <c r="T18" i="29"/>
  <c r="Q18" i="29"/>
  <c r="S18" i="29"/>
  <c r="U18" i="29"/>
  <c r="R18" i="29"/>
  <c r="S41" i="28" l="1" a="1"/>
  <c r="S41" i="28" s="1"/>
  <c r="BB44" i="29" a="1"/>
  <c r="BB44" i="29" s="1"/>
  <c r="R41" i="28" a="1"/>
  <c r="R41" i="28" s="1"/>
  <c r="Q41" i="28" a="1"/>
  <c r="Q41" i="28" s="1"/>
  <c r="N52" i="28" a="1"/>
  <c r="N52" i="28" s="1"/>
  <c r="BE55" i="29" a="1"/>
  <c r="BE55" i="29" s="1"/>
  <c r="M52" i="28" a="1"/>
  <c r="M52" i="28" s="1"/>
  <c r="BD52" i="28" a="1"/>
  <c r="BD52" i="28" s="1"/>
  <c r="AU48" i="30" a="1"/>
  <c r="AU48" i="30" s="1"/>
  <c r="BE30" i="28" a="1"/>
  <c r="BE30" i="28" s="1"/>
  <c r="BH30" i="28" a="1"/>
  <c r="BH30" i="28" s="1"/>
  <c r="BB52" i="28" a="1"/>
  <c r="BB52" i="28" s="1"/>
  <c r="BG30" i="28" a="1"/>
  <c r="BG30" i="28" s="1"/>
  <c r="AM37" i="30" a="1"/>
  <c r="AM37" i="30" s="1"/>
  <c r="AN37" i="30" a="1"/>
  <c r="AN37" i="30" s="1"/>
  <c r="AK37" i="30" a="1"/>
  <c r="AK37" i="30" s="1"/>
  <c r="AP37" i="30" a="1"/>
  <c r="AP37" i="30" s="1"/>
  <c r="AO59" i="30" a="1"/>
  <c r="AO59" i="30" s="1"/>
  <c r="T52" i="28" a="1"/>
  <c r="T52" i="28" s="1"/>
  <c r="BC55" i="29" a="1"/>
  <c r="BC55" i="29" s="1"/>
  <c r="BD55" i="29" a="1"/>
  <c r="BD55" i="29" s="1"/>
  <c r="BG44" i="29" a="1"/>
  <c r="BG44" i="29" s="1"/>
  <c r="BH44" i="29" a="1"/>
  <c r="BH44" i="29" s="1"/>
  <c r="AR59" i="30" a="1"/>
  <c r="AR59" i="30" s="1"/>
  <c r="BF44" i="29" a="1"/>
  <c r="BF44" i="29" s="1"/>
  <c r="BA44" i="29" a="1"/>
  <c r="BA44" i="29" s="1"/>
  <c r="BF30" i="28" a="1"/>
  <c r="BF30" i="28" s="1"/>
  <c r="BC30" i="28" a="1"/>
  <c r="BC30" i="28" s="1"/>
  <c r="AW48" i="30" a="1"/>
  <c r="AW48" i="30" s="1"/>
  <c r="AX59" i="30" a="1"/>
  <c r="AX59" i="30" s="1"/>
  <c r="AT37" i="30" a="1"/>
  <c r="AT37" i="30" s="1"/>
  <c r="AY37" i="30" a="1"/>
  <c r="AY37" i="30" s="1"/>
  <c r="AS48" i="30" a="1"/>
  <c r="AS48" i="30" s="1"/>
  <c r="BH55" i="29" a="1"/>
  <c r="BH55" i="29" s="1"/>
  <c r="BE33" i="29" a="1"/>
  <c r="BE33" i="29" s="1"/>
  <c r="AZ37" i="30" a="1"/>
  <c r="AZ37" i="30" s="1"/>
  <c r="BC33" i="29" a="1"/>
  <c r="BC33" i="29" s="1"/>
  <c r="BD44" i="29" a="1"/>
  <c r="BD44" i="29" s="1"/>
  <c r="BD33" i="29" a="1"/>
  <c r="BD33" i="29" s="1"/>
  <c r="O52" i="28" a="1"/>
  <c r="O52" i="28" s="1"/>
  <c r="BC44" i="29" a="1"/>
  <c r="BC44" i="29" s="1"/>
  <c r="P30" i="28" a="1"/>
  <c r="P30" i="28" s="1"/>
  <c r="BG55" i="29" a="1"/>
  <c r="BG55" i="29" s="1"/>
  <c r="BE44" i="29" a="1"/>
  <c r="BE44" i="29" s="1"/>
  <c r="BF33" i="29" a="1"/>
  <c r="BF33" i="29" s="1"/>
  <c r="BB55" i="29" a="1"/>
  <c r="BB55" i="29" s="1"/>
  <c r="BB33" i="29" a="1"/>
  <c r="BB33" i="29" s="1"/>
  <c r="BA33" i="29" a="1"/>
  <c r="BA33" i="29" s="1"/>
  <c r="BF55" i="29" a="1"/>
  <c r="BF55" i="29" s="1"/>
  <c r="BA55" i="29" a="1"/>
  <c r="BA55" i="29" s="1"/>
  <c r="BH33" i="29" a="1"/>
  <c r="BH33" i="29" s="1"/>
  <c r="BG33" i="29" a="1"/>
  <c r="BG33" i="29" s="1"/>
  <c r="BA52" i="28" a="1"/>
  <c r="BA52" i="28" s="1"/>
  <c r="BD41" i="28" a="1"/>
  <c r="BD41" i="28" s="1"/>
  <c r="AE30" i="28" a="1"/>
  <c r="AE30" i="28" s="1"/>
  <c r="BD30" i="28" a="1"/>
  <c r="BD30" i="28" s="1"/>
  <c r="R30" i="28" a="1"/>
  <c r="R30" i="28" s="1"/>
  <c r="AI52" i="28" a="1"/>
  <c r="AI52" i="28" s="1"/>
  <c r="AJ41" i="28" a="1"/>
  <c r="AJ41" i="28" s="1"/>
  <c r="BC52" i="28" a="1"/>
  <c r="BC52" i="28" s="1"/>
  <c r="AI30" i="28" a="1"/>
  <c r="AI30" i="28" s="1"/>
  <c r="BG41" i="28" a="1"/>
  <c r="BG41" i="28" s="1"/>
  <c r="AY48" i="30" a="1"/>
  <c r="AY48" i="30" s="1"/>
  <c r="AE52" i="28" a="1"/>
  <c r="AE52" i="28" s="1"/>
  <c r="T41" i="28" a="1"/>
  <c r="T41" i="28" s="1"/>
  <c r="AF41" i="28" a="1"/>
  <c r="AF41" i="28" s="1"/>
  <c r="AH30" i="28" a="1"/>
  <c r="AH30" i="28" s="1"/>
  <c r="N41" i="28" a="1"/>
  <c r="N41" i="28" s="1"/>
  <c r="AG30" i="28" a="1"/>
  <c r="AG30" i="28" s="1"/>
  <c r="BC41" i="28" a="1"/>
  <c r="BC41" i="28" s="1"/>
  <c r="BA41" i="28" a="1"/>
  <c r="BA41" i="28" s="1"/>
  <c r="S30" i="28" a="1"/>
  <c r="S30" i="28" s="1"/>
  <c r="AC41" i="28" a="1"/>
  <c r="AC41" i="28" s="1"/>
  <c r="BG52" i="28" a="1"/>
  <c r="BG52" i="28" s="1"/>
  <c r="P52" i="28" a="1"/>
  <c r="P52" i="28" s="1"/>
  <c r="BF52" i="28" a="1"/>
  <c r="BF52" i="28" s="1"/>
  <c r="M41" i="28" a="1"/>
  <c r="M41" i="28" s="1"/>
  <c r="AD30" i="28" a="1"/>
  <c r="AD30" i="28" s="1"/>
  <c r="BA30" i="28" a="1"/>
  <c r="BA30" i="28" s="1"/>
  <c r="AC30" i="28" a="1"/>
  <c r="AC30" i="28" s="1"/>
  <c r="AH52" i="28" a="1"/>
  <c r="AH52" i="28" s="1"/>
  <c r="BE41" i="28" a="1"/>
  <c r="BE41" i="28" s="1"/>
  <c r="R52" i="28" a="1"/>
  <c r="R52" i="28" s="1"/>
  <c r="AG52" i="28" a="1"/>
  <c r="AG52" i="28" s="1"/>
  <c r="AF30" i="28" a="1"/>
  <c r="AF30" i="28" s="1"/>
  <c r="BH52" i="28" a="1"/>
  <c r="BH52" i="28" s="1"/>
  <c r="BB30" i="28" a="1"/>
  <c r="BB30" i="28" s="1"/>
  <c r="BF41" i="28" a="1"/>
  <c r="BF41" i="28" s="1"/>
  <c r="S52" i="28" a="1"/>
  <c r="S52" i="28" s="1"/>
  <c r="BE52" i="28" a="1"/>
  <c r="BE52" i="28" s="1"/>
  <c r="BB41" i="28" a="1"/>
  <c r="BB41" i="28" s="1"/>
  <c r="BH41" i="28" a="1"/>
  <c r="BH41" i="28" s="1"/>
  <c r="AD52" i="28" a="1"/>
  <c r="AD52" i="28" s="1"/>
  <c r="Q52" i="28" a="1"/>
  <c r="Q52" i="28" s="1"/>
  <c r="AZ48" i="30" a="1"/>
  <c r="AZ48" i="30" s="1"/>
  <c r="AZ59" i="30" a="1"/>
  <c r="AZ59" i="30" s="1"/>
  <c r="AR48" i="30" a="1"/>
  <c r="AR48" i="30" s="1"/>
  <c r="AN59" i="30" a="1"/>
  <c r="AN59" i="30" s="1"/>
  <c r="O30" i="28" a="1"/>
  <c r="O30" i="28" s="1"/>
  <c r="P41" i="28" a="1"/>
  <c r="P41" i="28" s="1"/>
  <c r="AN48" i="30" a="1"/>
  <c r="AN48" i="30" s="1"/>
  <c r="AP59" i="30" a="1"/>
  <c r="AP59" i="30" s="1"/>
  <c r="N30" i="28" a="1"/>
  <c r="N30" i="28" s="1"/>
  <c r="Q30" i="28" a="1"/>
  <c r="Q30" i="28" s="1"/>
  <c r="O41" i="28" a="1"/>
  <c r="O41" i="28" s="1"/>
  <c r="AU37" i="30" a="1"/>
  <c r="AU37" i="30" s="1"/>
  <c r="AP48" i="30" a="1"/>
  <c r="AP48" i="30" s="1"/>
  <c r="AT59" i="30" a="1"/>
  <c r="AT59" i="30" s="1"/>
  <c r="AO37" i="30" a="1"/>
  <c r="AO37" i="30" s="1"/>
  <c r="AT48" i="30" a="1"/>
  <c r="AT48" i="30" s="1"/>
  <c r="AS37" i="30" a="1"/>
  <c r="AS37" i="30" s="1"/>
  <c r="P3" i="28"/>
  <c r="AW37" i="30" a="1"/>
  <c r="AW37" i="30" s="1"/>
  <c r="AX48" i="30" a="1"/>
  <c r="AX48" i="30" s="1"/>
  <c r="R3" i="28"/>
  <c r="AK59" i="30" a="1"/>
  <c r="AK59" i="30" s="1"/>
  <c r="AA32" i="28" a="1"/>
  <c r="AA32" i="28" s="1"/>
  <c r="Z43" i="28" a="1"/>
  <c r="Z43" i="28" s="1"/>
  <c r="AB32" i="28" a="1"/>
  <c r="AB32" i="28" s="1"/>
  <c r="AA43" i="28" a="1"/>
  <c r="AA43" i="28" s="1"/>
  <c r="AB43" i="28" a="1"/>
  <c r="AB43" i="28" s="1"/>
  <c r="X32" i="28" a="1"/>
  <c r="X32" i="28" s="1"/>
  <c r="W43" i="28" a="1"/>
  <c r="W43" i="28" s="1"/>
  <c r="V54" i="28" a="1"/>
  <c r="V54" i="28" s="1"/>
  <c r="Y32" i="28" a="1"/>
  <c r="Y32" i="28" s="1"/>
  <c r="X43" i="28" a="1"/>
  <c r="X43" i="28" s="1"/>
  <c r="W54" i="28" a="1"/>
  <c r="W54" i="28" s="1"/>
  <c r="Z32" i="28" a="1"/>
  <c r="Z32" i="28" s="1"/>
  <c r="Y43" i="28" a="1"/>
  <c r="Y43" i="28" s="1"/>
  <c r="X54" i="28" a="1"/>
  <c r="X54" i="28" s="1"/>
  <c r="Y54" i="28" a="1"/>
  <c r="Y54" i="28" s="1"/>
  <c r="Z54" i="28" a="1"/>
  <c r="Z54" i="28" s="1"/>
  <c r="AA54" i="28" a="1"/>
  <c r="AA54" i="28" s="1"/>
  <c r="U43" i="28" a="1"/>
  <c r="U43" i="28" s="1"/>
  <c r="AB54" i="28" a="1"/>
  <c r="AB54" i="28" s="1"/>
  <c r="V43" i="28" a="1"/>
  <c r="V43" i="28" s="1"/>
  <c r="U32" i="28" a="1"/>
  <c r="U32" i="28" s="1"/>
  <c r="U54" i="28" a="1"/>
  <c r="U54" i="28" s="1"/>
  <c r="V32" i="28" a="1"/>
  <c r="V32" i="28" s="1"/>
  <c r="W32" i="28" a="1"/>
  <c r="W32" i="28" s="1"/>
  <c r="BK35" i="29" a="1"/>
  <c r="BK35" i="29" s="1"/>
  <c r="BP35" i="29" a="1"/>
  <c r="BP35" i="29" s="1"/>
  <c r="BJ35" i="29" a="1"/>
  <c r="BJ35" i="29" s="1"/>
  <c r="BL35" i="29" a="1"/>
  <c r="BL35" i="29" s="1"/>
  <c r="BI35" i="29" a="1"/>
  <c r="BI35" i="29" s="1"/>
  <c r="BJ57" i="29" a="1"/>
  <c r="BJ57" i="29" s="1"/>
  <c r="BK57" i="29" a="1"/>
  <c r="BK57" i="29" s="1"/>
  <c r="BI46" i="29" a="1"/>
  <c r="BI46" i="29" s="1"/>
  <c r="BL57" i="29" a="1"/>
  <c r="BL57" i="29" s="1"/>
  <c r="BJ46" i="29" a="1"/>
  <c r="BJ46" i="29" s="1"/>
  <c r="BM57" i="29" a="1"/>
  <c r="BM57" i="29" s="1"/>
  <c r="BL46" i="29" a="1"/>
  <c r="BL46" i="29" s="1"/>
  <c r="BO57" i="29" a="1"/>
  <c r="BO57" i="29" s="1"/>
  <c r="BO35" i="29" a="1"/>
  <c r="BO35" i="29" s="1"/>
  <c r="BO46" i="29" a="1"/>
  <c r="BO46" i="29" s="1"/>
  <c r="BP46" i="29" a="1"/>
  <c r="BP46" i="29" s="1"/>
  <c r="BI57" i="29" a="1"/>
  <c r="BI57" i="29" s="1"/>
  <c r="BN57" i="29" a="1"/>
  <c r="BN57" i="29" s="1"/>
  <c r="BN35" i="29" a="1"/>
  <c r="BN35" i="29" s="1"/>
  <c r="BM35" i="29" a="1"/>
  <c r="BM35" i="29" s="1"/>
  <c r="BN46" i="29" a="1"/>
  <c r="BN46" i="29" s="1"/>
  <c r="BK46" i="29" a="1"/>
  <c r="BK46" i="29" s="1"/>
  <c r="BP57" i="29" a="1"/>
  <c r="BP57" i="29" s="1"/>
  <c r="BM46" i="29" a="1"/>
  <c r="BM46" i="29" s="1"/>
  <c r="G38" i="29" a="1"/>
  <c r="G38" i="29" s="1"/>
  <c r="L38" i="29" a="1"/>
  <c r="L38" i="29" s="1"/>
  <c r="F38" i="29" a="1"/>
  <c r="F38" i="29" s="1"/>
  <c r="K38" i="29" a="1"/>
  <c r="K38" i="29" s="1"/>
  <c r="J38" i="29" a="1"/>
  <c r="J38" i="29" s="1"/>
  <c r="H38" i="29" a="1"/>
  <c r="H38" i="29" s="1"/>
  <c r="F60" i="29" a="1"/>
  <c r="F60" i="29" s="1"/>
  <c r="E38" i="29" a="1"/>
  <c r="E38" i="29" s="1"/>
  <c r="G60" i="29" a="1"/>
  <c r="G60" i="29" s="1"/>
  <c r="F49" i="29" a="1"/>
  <c r="F49" i="29" s="1"/>
  <c r="H60" i="29" a="1"/>
  <c r="H60" i="29" s="1"/>
  <c r="G49" i="29" a="1"/>
  <c r="G49" i="29" s="1"/>
  <c r="J60" i="29" a="1"/>
  <c r="J60" i="29" s="1"/>
  <c r="E49" i="29" a="1"/>
  <c r="E49" i="29" s="1"/>
  <c r="H49" i="29" a="1"/>
  <c r="H49" i="29" s="1"/>
  <c r="E60" i="29" a="1"/>
  <c r="E60" i="29" s="1"/>
  <c r="I60" i="29" a="1"/>
  <c r="I60" i="29" s="1"/>
  <c r="K60" i="29" a="1"/>
  <c r="K60" i="29" s="1"/>
  <c r="I49" i="29" a="1"/>
  <c r="I49" i="29" s="1"/>
  <c r="L60" i="29" a="1"/>
  <c r="L60" i="29" s="1"/>
  <c r="L49" i="29" a="1"/>
  <c r="L49" i="29" s="1"/>
  <c r="J49" i="29" a="1"/>
  <c r="J49" i="29" s="1"/>
  <c r="I38" i="29" a="1"/>
  <c r="I38" i="29" s="1"/>
  <c r="K49" i="29" a="1"/>
  <c r="K49" i="29" s="1"/>
  <c r="BC43" i="30" a="1"/>
  <c r="BC43" i="30" s="1"/>
  <c r="BF54" i="30" a="1"/>
  <c r="BF54" i="30" s="1"/>
  <c r="BA32" i="30" a="1"/>
  <c r="BA32" i="30" s="1"/>
  <c r="BD43" i="30" a="1"/>
  <c r="BD43" i="30" s="1"/>
  <c r="BG54" i="30" a="1"/>
  <c r="BG54" i="30" s="1"/>
  <c r="BB32" i="30" a="1"/>
  <c r="BB32" i="30" s="1"/>
  <c r="BE43" i="30" a="1"/>
  <c r="BE43" i="30" s="1"/>
  <c r="BH54" i="30" a="1"/>
  <c r="BH54" i="30" s="1"/>
  <c r="BE32" i="30" a="1"/>
  <c r="BE32" i="30" s="1"/>
  <c r="BH43" i="30" a="1"/>
  <c r="BH43" i="30" s="1"/>
  <c r="BF32" i="30" a="1"/>
  <c r="BF32" i="30" s="1"/>
  <c r="BA43" i="30" a="1"/>
  <c r="BA43" i="30" s="1"/>
  <c r="BG32" i="30" a="1"/>
  <c r="BG32" i="30" s="1"/>
  <c r="BB43" i="30" a="1"/>
  <c r="BB43" i="30" s="1"/>
  <c r="BA54" i="30" a="1"/>
  <c r="BA54" i="30" s="1"/>
  <c r="BH32" i="30" a="1"/>
  <c r="BH32" i="30" s="1"/>
  <c r="BF43" i="30" a="1"/>
  <c r="BF43" i="30" s="1"/>
  <c r="BB54" i="30" a="1"/>
  <c r="BB54" i="30" s="1"/>
  <c r="BG43" i="30" a="1"/>
  <c r="BG43" i="30" s="1"/>
  <c r="BC54" i="30" a="1"/>
  <c r="BC54" i="30" s="1"/>
  <c r="BC32" i="30" a="1"/>
  <c r="BC32" i="30" s="1"/>
  <c r="BD32" i="30" a="1"/>
  <c r="BD32" i="30" s="1"/>
  <c r="BD54" i="30" a="1"/>
  <c r="BD54" i="30" s="1"/>
  <c r="BE54" i="30" a="1"/>
  <c r="BE54" i="30" s="1"/>
  <c r="AS30" i="30" a="1"/>
  <c r="AS30" i="30" s="1"/>
  <c r="T3" i="30"/>
  <c r="AX30" i="30" a="1"/>
  <c r="AX30" i="30" s="1"/>
  <c r="AV30" i="30" a="1"/>
  <c r="AV30" i="30" s="1"/>
  <c r="AY41" i="30" a="1"/>
  <c r="AY41" i="30" s="1"/>
  <c r="AY30" i="30" a="1"/>
  <c r="AY30" i="30" s="1"/>
  <c r="AT30" i="30" a="1"/>
  <c r="AT30" i="30" s="1"/>
  <c r="AW41" i="30" a="1"/>
  <c r="AW41" i="30" s="1"/>
  <c r="AX52" i="30" a="1"/>
  <c r="AX52" i="30" s="1"/>
  <c r="AU30" i="30" a="1"/>
  <c r="AU30" i="30" s="1"/>
  <c r="AX41" i="30" a="1"/>
  <c r="AX41" i="30" s="1"/>
  <c r="AY52" i="30" a="1"/>
  <c r="AY52" i="30" s="1"/>
  <c r="AW30" i="30" a="1"/>
  <c r="AW30" i="30" s="1"/>
  <c r="AZ41" i="30" a="1"/>
  <c r="AZ41" i="30" s="1"/>
  <c r="AZ52" i="30" a="1"/>
  <c r="AZ52" i="30" s="1"/>
  <c r="AS52" i="30" a="1"/>
  <c r="AS52" i="30" s="1"/>
  <c r="AS41" i="30" a="1"/>
  <c r="AS41" i="30" s="1"/>
  <c r="AT52" i="30" a="1"/>
  <c r="AT52" i="30" s="1"/>
  <c r="AV52" i="30" a="1"/>
  <c r="AV52" i="30" s="1"/>
  <c r="AW52" i="30" a="1"/>
  <c r="AW52" i="30" s="1"/>
  <c r="AT41" i="30" a="1"/>
  <c r="AT41" i="30" s="1"/>
  <c r="AV41" i="30" a="1"/>
  <c r="AV41" i="30" s="1"/>
  <c r="AZ30" i="30" a="1"/>
  <c r="AZ30" i="30" s="1"/>
  <c r="AU52" i="30" a="1"/>
  <c r="AU52" i="30" s="1"/>
  <c r="AU41" i="30" a="1"/>
  <c r="AU41" i="30" s="1"/>
  <c r="AY59" i="30" a="1"/>
  <c r="AY59" i="30" s="1"/>
  <c r="BL32" i="30" a="1"/>
  <c r="BL32" i="30" s="1"/>
  <c r="BO43" i="30" a="1"/>
  <c r="BO43" i="30" s="1"/>
  <c r="BM32" i="30" a="1"/>
  <c r="BM32" i="30" s="1"/>
  <c r="BP43" i="30" a="1"/>
  <c r="BP43" i="30" s="1"/>
  <c r="BN32" i="30" a="1"/>
  <c r="BN32" i="30" s="1"/>
  <c r="BK54" i="30" a="1"/>
  <c r="BK54" i="30" s="1"/>
  <c r="BP54" i="30" a="1"/>
  <c r="BP54" i="30" s="1"/>
  <c r="BI32" i="30" a="1"/>
  <c r="BI32" i="30" s="1"/>
  <c r="BK43" i="30" a="1"/>
  <c r="BK43" i="30" s="1"/>
  <c r="BN54" i="30" a="1"/>
  <c r="BN54" i="30" s="1"/>
  <c r="BL43" i="30" a="1"/>
  <c r="BL43" i="30" s="1"/>
  <c r="BO54" i="30" a="1"/>
  <c r="BO54" i="30" s="1"/>
  <c r="BJ32" i="30" a="1"/>
  <c r="BJ32" i="30" s="1"/>
  <c r="BM43" i="30" a="1"/>
  <c r="BM43" i="30" s="1"/>
  <c r="BK32" i="30" a="1"/>
  <c r="BK32" i="30" s="1"/>
  <c r="BN43" i="30" a="1"/>
  <c r="BN43" i="30" s="1"/>
  <c r="BM54" i="30" a="1"/>
  <c r="BM54" i="30" s="1"/>
  <c r="BI54" i="30" a="1"/>
  <c r="BI54" i="30" s="1"/>
  <c r="BJ54" i="30" a="1"/>
  <c r="BJ54" i="30" s="1"/>
  <c r="BL54" i="30" a="1"/>
  <c r="BL54" i="30" s="1"/>
  <c r="BP32" i="30" a="1"/>
  <c r="BP32" i="30" s="1"/>
  <c r="BI43" i="30" a="1"/>
  <c r="BI43" i="30" s="1"/>
  <c r="BO32" i="30" a="1"/>
  <c r="BO32" i="30" s="1"/>
  <c r="BJ43" i="30" a="1"/>
  <c r="BJ43" i="30" s="1"/>
  <c r="BG35" i="28" a="1"/>
  <c r="BG35" i="28" s="1"/>
  <c r="BA35" i="28" a="1"/>
  <c r="BA35" i="28" s="1"/>
  <c r="BC57" i="28" a="1"/>
  <c r="BC57" i="28" s="1"/>
  <c r="BA46" i="28" a="1"/>
  <c r="BA46" i="28" s="1"/>
  <c r="BD57" i="28" a="1"/>
  <c r="BD57" i="28" s="1"/>
  <c r="BF35" i="28" a="1"/>
  <c r="BF35" i="28" s="1"/>
  <c r="BB46" i="28" a="1"/>
  <c r="BB46" i="28" s="1"/>
  <c r="BE57" i="28" a="1"/>
  <c r="BE57" i="28" s="1"/>
  <c r="BB35" i="28" a="1"/>
  <c r="BB35" i="28" s="1"/>
  <c r="BH35" i="28" a="1"/>
  <c r="BH35" i="28" s="1"/>
  <c r="BC46" i="28" a="1"/>
  <c r="BC46" i="28" s="1"/>
  <c r="BE46" i="28" a="1"/>
  <c r="BE46" i="28" s="1"/>
  <c r="BB57" i="28" a="1"/>
  <c r="BB57" i="28" s="1"/>
  <c r="BF57" i="28" a="1"/>
  <c r="BF57" i="28" s="1"/>
  <c r="BG57" i="28" a="1"/>
  <c r="BG57" i="28" s="1"/>
  <c r="BH57" i="28" a="1"/>
  <c r="BH57" i="28" s="1"/>
  <c r="BD46" i="28" a="1"/>
  <c r="BD46" i="28" s="1"/>
  <c r="BG46" i="28" a="1"/>
  <c r="BG46" i="28" s="1"/>
  <c r="BD35" i="28" a="1"/>
  <c r="BD35" i="28" s="1"/>
  <c r="BC35" i="28" a="1"/>
  <c r="BC35" i="28" s="1"/>
  <c r="BA57" i="28" a="1"/>
  <c r="BA57" i="28" s="1"/>
  <c r="BH46" i="28" a="1"/>
  <c r="BH46" i="28" s="1"/>
  <c r="BE35" i="28" a="1"/>
  <c r="BE35" i="28" s="1"/>
  <c r="BF46" i="28" a="1"/>
  <c r="BF46" i="28" s="1"/>
  <c r="R37" i="29" a="1"/>
  <c r="R37" i="29" s="1"/>
  <c r="Q37" i="29" a="1"/>
  <c r="Q37" i="29" s="1"/>
  <c r="O37" i="29" a="1"/>
  <c r="O37" i="29" s="1"/>
  <c r="N37" i="29" a="1"/>
  <c r="N37" i="29" s="1"/>
  <c r="P37" i="29" a="1"/>
  <c r="P37" i="29" s="1"/>
  <c r="N59" i="29" a="1"/>
  <c r="N59" i="29" s="1"/>
  <c r="O59" i="29" a="1"/>
  <c r="O59" i="29" s="1"/>
  <c r="N48" i="29" a="1"/>
  <c r="N48" i="29" s="1"/>
  <c r="Q59" i="29" a="1"/>
  <c r="Q59" i="29" s="1"/>
  <c r="S37" i="29" a="1"/>
  <c r="S37" i="29" s="1"/>
  <c r="T48" i="29" a="1"/>
  <c r="T48" i="29" s="1"/>
  <c r="T37" i="29" a="1"/>
  <c r="T37" i="29" s="1"/>
  <c r="O48" i="29" a="1"/>
  <c r="O48" i="29" s="1"/>
  <c r="P48" i="29" a="1"/>
  <c r="P48" i="29" s="1"/>
  <c r="M37" i="29" a="1"/>
  <c r="M37" i="29" s="1"/>
  <c r="Q48" i="29" a="1"/>
  <c r="Q48" i="29" s="1"/>
  <c r="M59" i="29" a="1"/>
  <c r="M59" i="29" s="1"/>
  <c r="R59" i="29" a="1"/>
  <c r="R59" i="29" s="1"/>
  <c r="S59" i="29" a="1"/>
  <c r="S59" i="29" s="1"/>
  <c r="R48" i="29" a="1"/>
  <c r="R48" i="29" s="1"/>
  <c r="S48" i="29" a="1"/>
  <c r="S48" i="29" s="1"/>
  <c r="P59" i="29" a="1"/>
  <c r="P59" i="29" s="1"/>
  <c r="M48" i="29" a="1"/>
  <c r="M48" i="29" s="1"/>
  <c r="T59" i="29" a="1"/>
  <c r="T59" i="29" s="1"/>
  <c r="AF31" i="30" a="1"/>
  <c r="AF31" i="30" s="1"/>
  <c r="AI42" i="30" a="1"/>
  <c r="AI42" i="30" s="1"/>
  <c r="AH31" i="30" a="1"/>
  <c r="AH31" i="30" s="1"/>
  <c r="AJ31" i="30" a="1"/>
  <c r="AJ31" i="30" s="1"/>
  <c r="AJ42" i="30" a="1"/>
  <c r="AJ42" i="30" s="1"/>
  <c r="AE53" i="30" a="1"/>
  <c r="AE53" i="30" s="1"/>
  <c r="AG31" i="30" a="1"/>
  <c r="AG31" i="30" s="1"/>
  <c r="AG42" i="30" a="1"/>
  <c r="AG42" i="30" s="1"/>
  <c r="AI31" i="30" a="1"/>
  <c r="AI31" i="30" s="1"/>
  <c r="AH42" i="30" a="1"/>
  <c r="AH42" i="30" s="1"/>
  <c r="AC53" i="30" a="1"/>
  <c r="AC53" i="30" s="1"/>
  <c r="AD53" i="30" a="1"/>
  <c r="AD53" i="30" s="1"/>
  <c r="AD31" i="30" a="1"/>
  <c r="AD31" i="30" s="1"/>
  <c r="AE42" i="30" a="1"/>
  <c r="AE42" i="30" s="1"/>
  <c r="AE31" i="30" a="1"/>
  <c r="AE31" i="30" s="1"/>
  <c r="AF42" i="30" a="1"/>
  <c r="AF42" i="30" s="1"/>
  <c r="AF53" i="30" a="1"/>
  <c r="AF53" i="30" s="1"/>
  <c r="AG53" i="30" a="1"/>
  <c r="AG53" i="30" s="1"/>
  <c r="AC31" i="30" a="1"/>
  <c r="AC31" i="30" s="1"/>
  <c r="AH53" i="30" a="1"/>
  <c r="AH53" i="30" s="1"/>
  <c r="AI53" i="30" a="1"/>
  <c r="AI53" i="30" s="1"/>
  <c r="AC42" i="30" a="1"/>
  <c r="AC42" i="30" s="1"/>
  <c r="AJ53" i="30" a="1"/>
  <c r="AJ53" i="30" s="1"/>
  <c r="AD42" i="30" a="1"/>
  <c r="AD42" i="30" s="1"/>
  <c r="BL33" i="29" a="1"/>
  <c r="BL33" i="29" s="1"/>
  <c r="BM33" i="29" a="1"/>
  <c r="BM33" i="29" s="1"/>
  <c r="BN33" i="29" a="1"/>
  <c r="BN33" i="29" s="1"/>
  <c r="BJ44" i="29" a="1"/>
  <c r="BJ44" i="29" s="1"/>
  <c r="BM55" i="29" a="1"/>
  <c r="BM55" i="29" s="1"/>
  <c r="BK44" i="29" a="1"/>
  <c r="BK44" i="29" s="1"/>
  <c r="BN55" i="29" a="1"/>
  <c r="BN55" i="29" s="1"/>
  <c r="BL44" i="29" a="1"/>
  <c r="BL44" i="29" s="1"/>
  <c r="BO55" i="29" a="1"/>
  <c r="BO55" i="29" s="1"/>
  <c r="BM44" i="29" a="1"/>
  <c r="BM44" i="29" s="1"/>
  <c r="BP55" i="29" a="1"/>
  <c r="BP55" i="29" s="1"/>
  <c r="BP33" i="29" a="1"/>
  <c r="BP33" i="29" s="1"/>
  <c r="BO44" i="29" a="1"/>
  <c r="BO44" i="29" s="1"/>
  <c r="BJ55" i="29" a="1"/>
  <c r="BJ55" i="29" s="1"/>
  <c r="BP44" i="29" a="1"/>
  <c r="BP44" i="29" s="1"/>
  <c r="BK55" i="29" a="1"/>
  <c r="BK55" i="29" s="1"/>
  <c r="BL55" i="29" a="1"/>
  <c r="BL55" i="29" s="1"/>
  <c r="BI33" i="29" a="1"/>
  <c r="BI33" i="29" s="1"/>
  <c r="BJ33" i="29" a="1"/>
  <c r="BJ33" i="29" s="1"/>
  <c r="BK33" i="29" a="1"/>
  <c r="BK33" i="29" s="1"/>
  <c r="BO33" i="29" a="1"/>
  <c r="BO33" i="29" s="1"/>
  <c r="BI55" i="29" a="1"/>
  <c r="BI55" i="29" s="1"/>
  <c r="BI44" i="29" a="1"/>
  <c r="BI44" i="29" s="1"/>
  <c r="BN44" i="29" a="1"/>
  <c r="BN44" i="29" s="1"/>
  <c r="BC34" i="29" a="1"/>
  <c r="BC34" i="29" s="1"/>
  <c r="BH34" i="29" a="1"/>
  <c r="BH34" i="29" s="1"/>
  <c r="BB34" i="29" a="1"/>
  <c r="BB34" i="29" s="1"/>
  <c r="BD34" i="29" a="1"/>
  <c r="BD34" i="29" s="1"/>
  <c r="BE34" i="29" a="1"/>
  <c r="BE34" i="29" s="1"/>
  <c r="BA34" i="29" a="1"/>
  <c r="BA34" i="29" s="1"/>
  <c r="BB45" i="29" a="1"/>
  <c r="BB45" i="29" s="1"/>
  <c r="BE56" i="29" a="1"/>
  <c r="BE56" i="29" s="1"/>
  <c r="BC45" i="29" a="1"/>
  <c r="BC45" i="29" s="1"/>
  <c r="BF56" i="29" a="1"/>
  <c r="BF56" i="29" s="1"/>
  <c r="BD45" i="29" a="1"/>
  <c r="BD45" i="29" s="1"/>
  <c r="BG56" i="29" a="1"/>
  <c r="BG56" i="29" s="1"/>
  <c r="BG34" i="29" a="1"/>
  <c r="BG34" i="29" s="1"/>
  <c r="BE45" i="29" a="1"/>
  <c r="BE45" i="29" s="1"/>
  <c r="BH56" i="29" a="1"/>
  <c r="BH56" i="29" s="1"/>
  <c r="BF34" i="29" a="1"/>
  <c r="BF34" i="29" s="1"/>
  <c r="BG45" i="29" a="1"/>
  <c r="BG45" i="29" s="1"/>
  <c r="BH45" i="29" a="1"/>
  <c r="BH45" i="29" s="1"/>
  <c r="BA56" i="29" a="1"/>
  <c r="BA56" i="29" s="1"/>
  <c r="BB56" i="29" a="1"/>
  <c r="BB56" i="29" s="1"/>
  <c r="BC56" i="29" a="1"/>
  <c r="BC56" i="29" s="1"/>
  <c r="BD56" i="29" a="1"/>
  <c r="BD56" i="29" s="1"/>
  <c r="BA45" i="29" a="1"/>
  <c r="BA45" i="29" s="1"/>
  <c r="BF45" i="29" a="1"/>
  <c r="BF45" i="29" s="1"/>
  <c r="AF37" i="28" a="1"/>
  <c r="AF37" i="28" s="1"/>
  <c r="AE37" i="28" a="1"/>
  <c r="AE37" i="28" s="1"/>
  <c r="AJ37" i="28" a="1"/>
  <c r="AJ37" i="28" s="1"/>
  <c r="AI37" i="28" a="1"/>
  <c r="AI37" i="28" s="1"/>
  <c r="AC37" i="28" a="1"/>
  <c r="AC37" i="28" s="1"/>
  <c r="AH48" i="28" a="1"/>
  <c r="AH48" i="28" s="1"/>
  <c r="AI48" i="28" a="1"/>
  <c r="AI48" i="28" s="1"/>
  <c r="AJ48" i="28" a="1"/>
  <c r="AJ48" i="28" s="1"/>
  <c r="AD59" i="28" a="1"/>
  <c r="AD59" i="28" s="1"/>
  <c r="AH37" i="28" a="1"/>
  <c r="AH37" i="28" s="1"/>
  <c r="AJ59" i="28" a="1"/>
  <c r="AJ59" i="28" s="1"/>
  <c r="AD48" i="28" a="1"/>
  <c r="AD48" i="28" s="1"/>
  <c r="AI59" i="28" a="1"/>
  <c r="AI59" i="28" s="1"/>
  <c r="AE48" i="28" a="1"/>
  <c r="AE48" i="28" s="1"/>
  <c r="AF59" i="28" a="1"/>
  <c r="AF59" i="28" s="1"/>
  <c r="AG37" i="28" a="1"/>
  <c r="AG37" i="28" s="1"/>
  <c r="AG59" i="28" a="1"/>
  <c r="AG59" i="28" s="1"/>
  <c r="AF48" i="28" a="1"/>
  <c r="AF48" i="28" s="1"/>
  <c r="AC59" i="28" a="1"/>
  <c r="AC59" i="28" s="1"/>
  <c r="AG48" i="28" a="1"/>
  <c r="AG48" i="28" s="1"/>
  <c r="AD37" i="28" a="1"/>
  <c r="AD37" i="28" s="1"/>
  <c r="AC48" i="28" a="1"/>
  <c r="AC48" i="28" s="1"/>
  <c r="AE59" i="28" a="1"/>
  <c r="AE59" i="28" s="1"/>
  <c r="AH59" i="28" a="1"/>
  <c r="AH59" i="28" s="1"/>
  <c r="AR37" i="28" a="1"/>
  <c r="AR37" i="28" s="1"/>
  <c r="AL37" i="28" a="1"/>
  <c r="AL37" i="28" s="1"/>
  <c r="AQ37" i="28" a="1"/>
  <c r="AQ37" i="28" s="1"/>
  <c r="AK37" i="28" a="1"/>
  <c r="AK37" i="28" s="1"/>
  <c r="AP37" i="28" a="1"/>
  <c r="AP37" i="28" s="1"/>
  <c r="AO37" i="28" a="1"/>
  <c r="AO37" i="28" s="1"/>
  <c r="AK59" i="28" a="1"/>
  <c r="AK59" i="28" s="1"/>
  <c r="AN37" i="28" a="1"/>
  <c r="AN37" i="28" s="1"/>
  <c r="AL59" i="28" a="1"/>
  <c r="AL59" i="28" s="1"/>
  <c r="AM59" i="28" a="1"/>
  <c r="AM59" i="28" s="1"/>
  <c r="AM37" i="28" a="1"/>
  <c r="AM37" i="28" s="1"/>
  <c r="AK48" i="28" a="1"/>
  <c r="AK48" i="28" s="1"/>
  <c r="AN59" i="28" a="1"/>
  <c r="AN59" i="28" s="1"/>
  <c r="AM48" i="28" a="1"/>
  <c r="AM48" i="28" s="1"/>
  <c r="AP59" i="28" a="1"/>
  <c r="AP59" i="28" s="1"/>
  <c r="AQ48" i="28" a="1"/>
  <c r="AQ48" i="28" s="1"/>
  <c r="AR48" i="28" a="1"/>
  <c r="AR48" i="28" s="1"/>
  <c r="AO59" i="28" a="1"/>
  <c r="AO59" i="28" s="1"/>
  <c r="AQ59" i="28" a="1"/>
  <c r="AQ59" i="28" s="1"/>
  <c r="AP48" i="28" a="1"/>
  <c r="AP48" i="28" s="1"/>
  <c r="AR59" i="28" a="1"/>
  <c r="AR59" i="28" s="1"/>
  <c r="AL48" i="28" a="1"/>
  <c r="AL48" i="28" s="1"/>
  <c r="AN48" i="28" a="1"/>
  <c r="AN48" i="28" s="1"/>
  <c r="AO48" i="28" a="1"/>
  <c r="AO48" i="28" s="1"/>
  <c r="L36" i="28" a="1"/>
  <c r="L36" i="28" s="1"/>
  <c r="F36" i="28" a="1"/>
  <c r="F36" i="28" s="1"/>
  <c r="K36" i="28" a="1"/>
  <c r="K36" i="28" s="1"/>
  <c r="J36" i="28" a="1"/>
  <c r="J36" i="28" s="1"/>
  <c r="F47" i="28" a="1"/>
  <c r="F47" i="28" s="1"/>
  <c r="H58" i="28" a="1"/>
  <c r="H58" i="28" s="1"/>
  <c r="I36" i="28" a="1"/>
  <c r="I36" i="28" s="1"/>
  <c r="I58" i="28" a="1"/>
  <c r="I58" i="28" s="1"/>
  <c r="G47" i="28" a="1"/>
  <c r="G47" i="28" s="1"/>
  <c r="J58" i="28" a="1"/>
  <c r="J58" i="28" s="1"/>
  <c r="H36" i="28" a="1"/>
  <c r="H36" i="28" s="1"/>
  <c r="H47" i="28" a="1"/>
  <c r="H47" i="28" s="1"/>
  <c r="K58" i="28" a="1"/>
  <c r="K58" i="28" s="1"/>
  <c r="G36" i="28" a="1"/>
  <c r="G36" i="28" s="1"/>
  <c r="J47" i="28" a="1"/>
  <c r="J47" i="28" s="1"/>
  <c r="G58" i="28" a="1"/>
  <c r="G58" i="28" s="1"/>
  <c r="L58" i="28" a="1"/>
  <c r="L58" i="28" s="1"/>
  <c r="I47" i="28" a="1"/>
  <c r="I47" i="28" s="1"/>
  <c r="F58" i="28" a="1"/>
  <c r="F58" i="28" s="1"/>
  <c r="L47" i="28" a="1"/>
  <c r="L47" i="28" s="1"/>
  <c r="E36" i="28" a="1"/>
  <c r="E36" i="28" s="1"/>
  <c r="E47" i="28" a="1"/>
  <c r="E47" i="28" s="1"/>
  <c r="E58" i="28" a="1"/>
  <c r="E58" i="28" s="1"/>
  <c r="K47" i="28" a="1"/>
  <c r="K47" i="28" s="1"/>
  <c r="BF34" i="30" a="1"/>
  <c r="BF34" i="30" s="1"/>
  <c r="BE34" i="30" a="1"/>
  <c r="BE34" i="30" s="1"/>
  <c r="BB34" i="30" a="1"/>
  <c r="BB34" i="30" s="1"/>
  <c r="BD34" i="30" a="1"/>
  <c r="BD34" i="30" s="1"/>
  <c r="BC34" i="30" a="1"/>
  <c r="BC34" i="30" s="1"/>
  <c r="BA45" i="30" a="1"/>
  <c r="BA45" i="30" s="1"/>
  <c r="BD56" i="30" a="1"/>
  <c r="BD56" i="30" s="1"/>
  <c r="BC45" i="30" a="1"/>
  <c r="BC45" i="30" s="1"/>
  <c r="BF56" i="30" a="1"/>
  <c r="BF56" i="30" s="1"/>
  <c r="BD45" i="30" a="1"/>
  <c r="BD45" i="30" s="1"/>
  <c r="BG56" i="30" a="1"/>
  <c r="BG56" i="30" s="1"/>
  <c r="BF45" i="30" a="1"/>
  <c r="BF45" i="30" s="1"/>
  <c r="BH34" i="30" a="1"/>
  <c r="BH34" i="30" s="1"/>
  <c r="BG34" i="30" a="1"/>
  <c r="BG34" i="30" s="1"/>
  <c r="BA34" i="30" a="1"/>
  <c r="BA34" i="30" s="1"/>
  <c r="BB56" i="30" a="1"/>
  <c r="BB56" i="30" s="1"/>
  <c r="BG45" i="30" a="1"/>
  <c r="BG45" i="30" s="1"/>
  <c r="BE45" i="30" a="1"/>
  <c r="BE45" i="30" s="1"/>
  <c r="BH45" i="30" a="1"/>
  <c r="BH45" i="30" s="1"/>
  <c r="BA56" i="30" a="1"/>
  <c r="BA56" i="30" s="1"/>
  <c r="BC56" i="30" a="1"/>
  <c r="BC56" i="30" s="1"/>
  <c r="BB45" i="30" a="1"/>
  <c r="BB45" i="30" s="1"/>
  <c r="BE56" i="30" a="1"/>
  <c r="BE56" i="30" s="1"/>
  <c r="BH56" i="30" a="1"/>
  <c r="BH56" i="30" s="1"/>
  <c r="W35" i="28" a="1"/>
  <c r="W35" i="28" s="1"/>
  <c r="AB46" i="28" a="1"/>
  <c r="AB46" i="28" s="1"/>
  <c r="AB35" i="28" a="1"/>
  <c r="AB35" i="28" s="1"/>
  <c r="V35" i="28" a="1"/>
  <c r="V35" i="28" s="1"/>
  <c r="U57" i="28" a="1"/>
  <c r="U57" i="28" s="1"/>
  <c r="U35" i="28" a="1"/>
  <c r="U35" i="28" s="1"/>
  <c r="U46" i="28" a="1"/>
  <c r="U46" i="28" s="1"/>
  <c r="AA35" i="28" a="1"/>
  <c r="AA35" i="28" s="1"/>
  <c r="V46" i="28" a="1"/>
  <c r="V46" i="28" s="1"/>
  <c r="V57" i="28" a="1"/>
  <c r="V57" i="28" s="1"/>
  <c r="Z35" i="28" a="1"/>
  <c r="Z35" i="28" s="1"/>
  <c r="X46" i="28" a="1"/>
  <c r="X46" i="28" s="1"/>
  <c r="X57" i="28" a="1"/>
  <c r="X57" i="28" s="1"/>
  <c r="AA57" i="28" a="1"/>
  <c r="AA57" i="28" s="1"/>
  <c r="W46" i="28" a="1"/>
  <c r="W46" i="28" s="1"/>
  <c r="AB57" i="28" a="1"/>
  <c r="AB57" i="28" s="1"/>
  <c r="Y46" i="28" a="1"/>
  <c r="Y46" i="28" s="1"/>
  <c r="Z46" i="28" a="1"/>
  <c r="Z46" i="28" s="1"/>
  <c r="AA46" i="28" a="1"/>
  <c r="AA46" i="28" s="1"/>
  <c r="X35" i="28" a="1"/>
  <c r="X35" i="28" s="1"/>
  <c r="Z57" i="28" a="1"/>
  <c r="Z57" i="28" s="1"/>
  <c r="W57" i="28" a="1"/>
  <c r="W57" i="28" s="1"/>
  <c r="Y57" i="28" a="1"/>
  <c r="Y57" i="28" s="1"/>
  <c r="Y35" i="28" a="1"/>
  <c r="Y35" i="28" s="1"/>
  <c r="BI32" i="29" a="1"/>
  <c r="BI32" i="29" s="1"/>
  <c r="BK54" i="29" a="1"/>
  <c r="BK54" i="29" s="1"/>
  <c r="BJ32" i="29" a="1"/>
  <c r="BJ32" i="29" s="1"/>
  <c r="BI43" i="29" a="1"/>
  <c r="BI43" i="29" s="1"/>
  <c r="BL54" i="29" a="1"/>
  <c r="BL54" i="29" s="1"/>
  <c r="BK32" i="29" a="1"/>
  <c r="BK32" i="29" s="1"/>
  <c r="BJ43" i="29" a="1"/>
  <c r="BJ43" i="29" s="1"/>
  <c r="BM54" i="29" a="1"/>
  <c r="BM54" i="29" s="1"/>
  <c r="BL32" i="29" a="1"/>
  <c r="BL32" i="29" s="1"/>
  <c r="BK43" i="29" a="1"/>
  <c r="BK43" i="29" s="1"/>
  <c r="BN54" i="29" a="1"/>
  <c r="BN54" i="29" s="1"/>
  <c r="BO32" i="29" a="1"/>
  <c r="BO32" i="29" s="1"/>
  <c r="BM32" i="29" a="1"/>
  <c r="BM32" i="29" s="1"/>
  <c r="BL43" i="29" a="1"/>
  <c r="BL43" i="29" s="1"/>
  <c r="BN32" i="29" a="1"/>
  <c r="BN32" i="29" s="1"/>
  <c r="BM43" i="29" a="1"/>
  <c r="BM43" i="29" s="1"/>
  <c r="BP32" i="29" a="1"/>
  <c r="BP32" i="29" s="1"/>
  <c r="BN43" i="29" a="1"/>
  <c r="BN43" i="29" s="1"/>
  <c r="BI54" i="29" a="1"/>
  <c r="BI54" i="29" s="1"/>
  <c r="BO43" i="29" a="1"/>
  <c r="BO43" i="29" s="1"/>
  <c r="BJ54" i="29" a="1"/>
  <c r="BJ54" i="29" s="1"/>
  <c r="BP54" i="29" a="1"/>
  <c r="BP54" i="29" s="1"/>
  <c r="BP43" i="29" a="1"/>
  <c r="BP43" i="29" s="1"/>
  <c r="BO54" i="29" a="1"/>
  <c r="BO54" i="29" s="1"/>
  <c r="AJ37" i="29" a="1"/>
  <c r="AJ37" i="29" s="1"/>
  <c r="AD37" i="29" a="1"/>
  <c r="AD37" i="29" s="1"/>
  <c r="AI37" i="29" a="1"/>
  <c r="AI37" i="29" s="1"/>
  <c r="AC37" i="29" a="1"/>
  <c r="AC37" i="29" s="1"/>
  <c r="AG37" i="29" a="1"/>
  <c r="AG37" i="29" s="1"/>
  <c r="AF37" i="29" a="1"/>
  <c r="AF37" i="29" s="1"/>
  <c r="AG48" i="29" a="1"/>
  <c r="AG48" i="29" s="1"/>
  <c r="AJ59" i="29" a="1"/>
  <c r="AJ59" i="29" s="1"/>
  <c r="AE37" i="29" a="1"/>
  <c r="AE37" i="29" s="1"/>
  <c r="AH48" i="29" a="1"/>
  <c r="AH48" i="29" s="1"/>
  <c r="AI48" i="29" a="1"/>
  <c r="AI48" i="29" s="1"/>
  <c r="AJ48" i="29" a="1"/>
  <c r="AJ48" i="29" s="1"/>
  <c r="AC59" i="29" a="1"/>
  <c r="AC59" i="29" s="1"/>
  <c r="AH37" i="29" a="1"/>
  <c r="AH37" i="29" s="1"/>
  <c r="AC48" i="29" a="1"/>
  <c r="AC48" i="29" s="1"/>
  <c r="AD59" i="29" a="1"/>
  <c r="AD59" i="29" s="1"/>
  <c r="AE59" i="29" a="1"/>
  <c r="AE59" i="29" s="1"/>
  <c r="AI59" i="29" a="1"/>
  <c r="AI59" i="29" s="1"/>
  <c r="AF59" i="29" a="1"/>
  <c r="AF59" i="29" s="1"/>
  <c r="AH59" i="29" a="1"/>
  <c r="AH59" i="29" s="1"/>
  <c r="AE48" i="29" a="1"/>
  <c r="AE48" i="29" s="1"/>
  <c r="AG59" i="29" a="1"/>
  <c r="AG59" i="29" s="1"/>
  <c r="AD48" i="29" a="1"/>
  <c r="AD48" i="29" s="1"/>
  <c r="AF48" i="29" a="1"/>
  <c r="AF48" i="29" s="1"/>
  <c r="BK32" i="28" a="1"/>
  <c r="BK32" i="28" s="1"/>
  <c r="BJ43" i="28" a="1"/>
  <c r="BJ43" i="28" s="1"/>
  <c r="BM54" i="28" a="1"/>
  <c r="BM54" i="28" s="1"/>
  <c r="BL32" i="28" a="1"/>
  <c r="BL32" i="28" s="1"/>
  <c r="BK43" i="28" a="1"/>
  <c r="BK43" i="28" s="1"/>
  <c r="BN54" i="28" a="1"/>
  <c r="BN54" i="28" s="1"/>
  <c r="BM32" i="28" a="1"/>
  <c r="BM32" i="28" s="1"/>
  <c r="BL43" i="28" a="1"/>
  <c r="BL43" i="28" s="1"/>
  <c r="BO54" i="28" a="1"/>
  <c r="BO54" i="28" s="1"/>
  <c r="BN32" i="28" a="1"/>
  <c r="BN32" i="28" s="1"/>
  <c r="BM43" i="28" a="1"/>
  <c r="BM43" i="28" s="1"/>
  <c r="BP54" i="28" a="1"/>
  <c r="BP54" i="28" s="1"/>
  <c r="BI32" i="28" a="1"/>
  <c r="BI32" i="28" s="1"/>
  <c r="BJ32" i="28" a="1"/>
  <c r="BJ32" i="28" s="1"/>
  <c r="BI43" i="28" a="1"/>
  <c r="BI43" i="28" s="1"/>
  <c r="BO32" i="28" a="1"/>
  <c r="BO32" i="28" s="1"/>
  <c r="BN43" i="28" a="1"/>
  <c r="BN43" i="28" s="1"/>
  <c r="BI54" i="28" a="1"/>
  <c r="BI54" i="28" s="1"/>
  <c r="BP32" i="28" a="1"/>
  <c r="BP32" i="28" s="1"/>
  <c r="BK54" i="28" a="1"/>
  <c r="BK54" i="28" s="1"/>
  <c r="BP43" i="28" a="1"/>
  <c r="BP43" i="28" s="1"/>
  <c r="BJ54" i="28" a="1"/>
  <c r="BJ54" i="28" s="1"/>
  <c r="BL54" i="28" a="1"/>
  <c r="BL54" i="28" s="1"/>
  <c r="BO43" i="28" a="1"/>
  <c r="BO43" i="28" s="1"/>
  <c r="BC33" i="28" a="1"/>
  <c r="BC33" i="28" s="1"/>
  <c r="BF44" i="28" a="1"/>
  <c r="BF44" i="28" s="1"/>
  <c r="BD33" i="28" a="1"/>
  <c r="BD33" i="28" s="1"/>
  <c r="BG44" i="28" a="1"/>
  <c r="BG44" i="28" s="1"/>
  <c r="BE33" i="28" a="1"/>
  <c r="BE33" i="28" s="1"/>
  <c r="BH44" i="28" a="1"/>
  <c r="BH44" i="28" s="1"/>
  <c r="BF33" i="28" a="1"/>
  <c r="BF33" i="28" s="1"/>
  <c r="BA33" i="28" a="1"/>
  <c r="BA33" i="28" s="1"/>
  <c r="BB33" i="28" a="1"/>
  <c r="BB33" i="28" s="1"/>
  <c r="BA44" i="28" a="1"/>
  <c r="BA44" i="28" s="1"/>
  <c r="BG33" i="28" a="1"/>
  <c r="BG33" i="28" s="1"/>
  <c r="BB44" i="28" a="1"/>
  <c r="BB44" i="28" s="1"/>
  <c r="BA55" i="28" a="1"/>
  <c r="BA55" i="28" s="1"/>
  <c r="BH33" i="28" a="1"/>
  <c r="BH33" i="28" s="1"/>
  <c r="BC55" i="28" a="1"/>
  <c r="BC55" i="28" s="1"/>
  <c r="BC44" i="28" a="1"/>
  <c r="BC44" i="28" s="1"/>
  <c r="BG55" i="28" a="1"/>
  <c r="BG55" i="28" s="1"/>
  <c r="BD44" i="28" a="1"/>
  <c r="BD44" i="28" s="1"/>
  <c r="BH55" i="28" a="1"/>
  <c r="BH55" i="28" s="1"/>
  <c r="BE44" i="28" a="1"/>
  <c r="BE44" i="28" s="1"/>
  <c r="BB55" i="28" a="1"/>
  <c r="BB55" i="28" s="1"/>
  <c r="BD55" i="28" a="1"/>
  <c r="BD55" i="28" s="1"/>
  <c r="BE55" i="28" a="1"/>
  <c r="BE55" i="28" s="1"/>
  <c r="BF55" i="28" a="1"/>
  <c r="BF55" i="28" s="1"/>
  <c r="AR31" i="30" a="1"/>
  <c r="AR31" i="30" s="1"/>
  <c r="AK42" i="30" a="1"/>
  <c r="AK42" i="30" s="1"/>
  <c r="AL53" i="30" a="1"/>
  <c r="AL53" i="30" s="1"/>
  <c r="AK31" i="30" a="1"/>
  <c r="AK31" i="30" s="1"/>
  <c r="AL42" i="30" a="1"/>
  <c r="AL42" i="30" s="1"/>
  <c r="AM53" i="30" a="1"/>
  <c r="AM53" i="30" s="1"/>
  <c r="AL31" i="30" a="1"/>
  <c r="AL31" i="30" s="1"/>
  <c r="AM42" i="30" a="1"/>
  <c r="AM42" i="30" s="1"/>
  <c r="AN53" i="30" a="1"/>
  <c r="AN53" i="30" s="1"/>
  <c r="AO31" i="30" a="1"/>
  <c r="AO31" i="30" s="1"/>
  <c r="AP42" i="30" a="1"/>
  <c r="AP42" i="30" s="1"/>
  <c r="AQ53" i="30" a="1"/>
  <c r="AQ53" i="30" s="1"/>
  <c r="AR53" i="30" a="1"/>
  <c r="AR53" i="30" s="1"/>
  <c r="AM31" i="30" a="1"/>
  <c r="AM31" i="30" s="1"/>
  <c r="AN42" i="30" a="1"/>
  <c r="AN42" i="30" s="1"/>
  <c r="AN31" i="30" a="1"/>
  <c r="AN31" i="30" s="1"/>
  <c r="AO42" i="30" a="1"/>
  <c r="AO42" i="30" s="1"/>
  <c r="AP31" i="30" a="1"/>
  <c r="AP31" i="30" s="1"/>
  <c r="AQ42" i="30" a="1"/>
  <c r="AQ42" i="30" s="1"/>
  <c r="AQ31" i="30" a="1"/>
  <c r="AQ31" i="30" s="1"/>
  <c r="AR42" i="30" a="1"/>
  <c r="AR42" i="30" s="1"/>
  <c r="AK53" i="30" a="1"/>
  <c r="AK53" i="30" s="1"/>
  <c r="AP53" i="30" a="1"/>
  <c r="AP53" i="30" s="1"/>
  <c r="AO53" i="30" a="1"/>
  <c r="AO53" i="30" s="1"/>
  <c r="AG35" i="29" a="1"/>
  <c r="AG35" i="29" s="1"/>
  <c r="AF35" i="29" a="1"/>
  <c r="AF35" i="29" s="1"/>
  <c r="AJ35" i="29" a="1"/>
  <c r="AJ35" i="29" s="1"/>
  <c r="AI35" i="29" a="1"/>
  <c r="AI35" i="29" s="1"/>
  <c r="AH35" i="29" a="1"/>
  <c r="AH35" i="29" s="1"/>
  <c r="AI46" i="29" a="1"/>
  <c r="AI46" i="29" s="1"/>
  <c r="AJ46" i="29" a="1"/>
  <c r="AJ46" i="29" s="1"/>
  <c r="AC57" i="29" a="1"/>
  <c r="AC57" i="29" s="1"/>
  <c r="AE57" i="29" a="1"/>
  <c r="AE57" i="29" s="1"/>
  <c r="AE35" i="29" a="1"/>
  <c r="AE35" i="29" s="1"/>
  <c r="AD35" i="29" a="1"/>
  <c r="AD35" i="29" s="1"/>
  <c r="AC35" i="29" a="1"/>
  <c r="AC35" i="29" s="1"/>
  <c r="AC46" i="29" a="1"/>
  <c r="AC46" i="29" s="1"/>
  <c r="AD46" i="29" a="1"/>
  <c r="AD46" i="29" s="1"/>
  <c r="AF46" i="29" a="1"/>
  <c r="AF46" i="29" s="1"/>
  <c r="AG57" i="29" a="1"/>
  <c r="AG57" i="29" s="1"/>
  <c r="AE46" i="29" a="1"/>
  <c r="AE46" i="29" s="1"/>
  <c r="AH57" i="29" a="1"/>
  <c r="AH57" i="29" s="1"/>
  <c r="AI57" i="29" a="1"/>
  <c r="AI57" i="29" s="1"/>
  <c r="AG46" i="29" a="1"/>
  <c r="AG46" i="29" s="1"/>
  <c r="AD57" i="29" a="1"/>
  <c r="AD57" i="29" s="1"/>
  <c r="AJ57" i="29" a="1"/>
  <c r="AJ57" i="29" s="1"/>
  <c r="AH46" i="29" a="1"/>
  <c r="AH46" i="29" s="1"/>
  <c r="AF57" i="29" a="1"/>
  <c r="AF57" i="29" s="1"/>
  <c r="AQ36" i="30" a="1"/>
  <c r="AQ36" i="30" s="1"/>
  <c r="AK36" i="30" a="1"/>
  <c r="AK36" i="30" s="1"/>
  <c r="AP36" i="30" a="1"/>
  <c r="AP36" i="30" s="1"/>
  <c r="AO36" i="30" a="1"/>
  <c r="AO36" i="30" s="1"/>
  <c r="AN36" i="30" a="1"/>
  <c r="AN36" i="30" s="1"/>
  <c r="AR36" i="30" a="1"/>
  <c r="AR36" i="30" s="1"/>
  <c r="AM36" i="30" a="1"/>
  <c r="AM36" i="30" s="1"/>
  <c r="AL36" i="30" a="1"/>
  <c r="AL36" i="30" s="1"/>
  <c r="AM58" i="30" a="1"/>
  <c r="AM58" i="30" s="1"/>
  <c r="AK47" i="30" a="1"/>
  <c r="AK47" i="30" s="1"/>
  <c r="AN58" i="30" a="1"/>
  <c r="AN58" i="30" s="1"/>
  <c r="AL47" i="30" a="1"/>
  <c r="AL47" i="30" s="1"/>
  <c r="AO58" i="30" a="1"/>
  <c r="AO58" i="30" s="1"/>
  <c r="AP47" i="30" a="1"/>
  <c r="AP47" i="30" s="1"/>
  <c r="AP58" i="30" a="1"/>
  <c r="AP58" i="30" s="1"/>
  <c r="AQ47" i="30" a="1"/>
  <c r="AQ47" i="30" s="1"/>
  <c r="AQ58" i="30" a="1"/>
  <c r="AQ58" i="30" s="1"/>
  <c r="AM47" i="30" a="1"/>
  <c r="AM47" i="30" s="1"/>
  <c r="AN47" i="30" a="1"/>
  <c r="AN47" i="30" s="1"/>
  <c r="AR47" i="30" a="1"/>
  <c r="AR47" i="30" s="1"/>
  <c r="AR58" i="30" a="1"/>
  <c r="AR58" i="30" s="1"/>
  <c r="AK58" i="30" a="1"/>
  <c r="AK58" i="30" s="1"/>
  <c r="AO47" i="30" a="1"/>
  <c r="AO47" i="30" s="1"/>
  <c r="AL58" i="30" a="1"/>
  <c r="AL58" i="30" s="1"/>
  <c r="T30" i="29" a="1"/>
  <c r="T30" i="29" s="1"/>
  <c r="M30" i="29" a="1"/>
  <c r="M30" i="29" s="1"/>
  <c r="N30" i="29" a="1"/>
  <c r="N30" i="29" s="1"/>
  <c r="O30" i="29" a="1"/>
  <c r="O30" i="29" s="1"/>
  <c r="M52" i="29" a="1"/>
  <c r="M52" i="29" s="1"/>
  <c r="P30" i="29" a="1"/>
  <c r="P30" i="29" s="1"/>
  <c r="N52" i="29" a="1"/>
  <c r="N52" i="29" s="1"/>
  <c r="Q30" i="29" a="1"/>
  <c r="Q30" i="29" s="1"/>
  <c r="O52" i="29" a="1"/>
  <c r="O52" i="29" s="1"/>
  <c r="S41" i="29" a="1"/>
  <c r="S41" i="29" s="1"/>
  <c r="R52" i="29" a="1"/>
  <c r="R52" i="29" s="1"/>
  <c r="R30" i="29" a="1"/>
  <c r="R30" i="29" s="1"/>
  <c r="T52" i="29" a="1"/>
  <c r="T52" i="29" s="1"/>
  <c r="O41" i="29" a="1"/>
  <c r="O41" i="29" s="1"/>
  <c r="P52" i="29" a="1"/>
  <c r="P52" i="29" s="1"/>
  <c r="P41" i="29" a="1"/>
  <c r="P41" i="29" s="1"/>
  <c r="Q52" i="29" a="1"/>
  <c r="Q52" i="29" s="1"/>
  <c r="Q41" i="29" a="1"/>
  <c r="Q41" i="29" s="1"/>
  <c r="S52" i="29" a="1"/>
  <c r="S52" i="29" s="1"/>
  <c r="R41" i="29" a="1"/>
  <c r="R41" i="29" s="1"/>
  <c r="S30" i="29" a="1"/>
  <c r="S30" i="29" s="1"/>
  <c r="P3" i="29"/>
  <c r="M41" i="29" a="1"/>
  <c r="M41" i="29" s="1"/>
  <c r="N41" i="29" a="1"/>
  <c r="N41" i="29" s="1"/>
  <c r="T41" i="29" a="1"/>
  <c r="T41" i="29" s="1"/>
  <c r="G34" i="29" a="1"/>
  <c r="G34" i="29" s="1"/>
  <c r="L34" i="29" a="1"/>
  <c r="L34" i="29" s="1"/>
  <c r="F34" i="29" a="1"/>
  <c r="F34" i="29" s="1"/>
  <c r="J34" i="29" a="1"/>
  <c r="J34" i="29" s="1"/>
  <c r="H34" i="29" a="1"/>
  <c r="H34" i="29" s="1"/>
  <c r="E34" i="29" a="1"/>
  <c r="E34" i="29" s="1"/>
  <c r="I56" i="29" a="1"/>
  <c r="I56" i="29" s="1"/>
  <c r="G45" i="29" a="1"/>
  <c r="G45" i="29" s="1"/>
  <c r="J56" i="29" a="1"/>
  <c r="J56" i="29" s="1"/>
  <c r="H45" i="29" a="1"/>
  <c r="H45" i="29" s="1"/>
  <c r="K56" i="29" a="1"/>
  <c r="K56" i="29" s="1"/>
  <c r="I45" i="29" a="1"/>
  <c r="I45" i="29" s="1"/>
  <c r="L56" i="29" a="1"/>
  <c r="L56" i="29" s="1"/>
  <c r="K45" i="29" a="1"/>
  <c r="K45" i="29" s="1"/>
  <c r="E45" i="29" a="1"/>
  <c r="E45" i="29" s="1"/>
  <c r="H56" i="29" a="1"/>
  <c r="H56" i="29" s="1"/>
  <c r="K34" i="29" a="1"/>
  <c r="K34" i="29" s="1"/>
  <c r="F56" i="29" a="1"/>
  <c r="F56" i="29" s="1"/>
  <c r="E56" i="29" a="1"/>
  <c r="E56" i="29" s="1"/>
  <c r="I34" i="29" a="1"/>
  <c r="I34" i="29" s="1"/>
  <c r="L45" i="29" a="1"/>
  <c r="L45" i="29" s="1"/>
  <c r="F45" i="29" a="1"/>
  <c r="F45" i="29" s="1"/>
  <c r="J45" i="29" a="1"/>
  <c r="J45" i="29" s="1"/>
  <c r="G56" i="29" a="1"/>
  <c r="G56" i="29" s="1"/>
  <c r="AN38" i="30" a="1"/>
  <c r="AN38" i="30" s="1"/>
  <c r="AM38" i="30" a="1"/>
  <c r="AM38" i="30" s="1"/>
  <c r="AL38" i="30" a="1"/>
  <c r="AL38" i="30" s="1"/>
  <c r="AK38" i="30" a="1"/>
  <c r="AK38" i="30" s="1"/>
  <c r="AR38" i="30" a="1"/>
  <c r="AR38" i="30" s="1"/>
  <c r="AO38" i="30" a="1"/>
  <c r="AO38" i="30" s="1"/>
  <c r="AP38" i="30" a="1"/>
  <c r="AP38" i="30" s="1"/>
  <c r="AK60" i="30" a="1"/>
  <c r="AK60" i="30" s="1"/>
  <c r="AM60" i="30" a="1"/>
  <c r="AM60" i="30" s="1"/>
  <c r="AK49" i="30" a="1"/>
  <c r="AK49" i="30" s="1"/>
  <c r="AO49" i="30" a="1"/>
  <c r="AO49" i="30" s="1"/>
  <c r="AQ38" i="30" a="1"/>
  <c r="AQ38" i="30" s="1"/>
  <c r="AR49" i="30" a="1"/>
  <c r="AR49" i="30" s="1"/>
  <c r="AL49" i="30" a="1"/>
  <c r="AL49" i="30" s="1"/>
  <c r="AL60" i="30" a="1"/>
  <c r="AL60" i="30" s="1"/>
  <c r="AM49" i="30" a="1"/>
  <c r="AM49" i="30" s="1"/>
  <c r="AN60" i="30" a="1"/>
  <c r="AN60" i="30" s="1"/>
  <c r="AQ60" i="30" a="1"/>
  <c r="AQ60" i="30" s="1"/>
  <c r="AQ49" i="30" a="1"/>
  <c r="AQ49" i="30" s="1"/>
  <c r="AP49" i="30" a="1"/>
  <c r="AP49" i="30" s="1"/>
  <c r="AR60" i="30" a="1"/>
  <c r="AR60" i="30" s="1"/>
  <c r="AN49" i="30" a="1"/>
  <c r="AN49" i="30" s="1"/>
  <c r="AO60" i="30" a="1"/>
  <c r="AO60" i="30" s="1"/>
  <c r="AP60" i="30" a="1"/>
  <c r="AP60" i="30" s="1"/>
  <c r="AQ59" i="30" a="1"/>
  <c r="AQ59" i="30" s="1"/>
  <c r="AO48" i="30" a="1"/>
  <c r="AO48" i="30" s="1"/>
  <c r="AE53" i="29" a="1"/>
  <c r="AE53" i="29" s="1"/>
  <c r="AC42" i="29" a="1"/>
  <c r="AC42" i="29" s="1"/>
  <c r="AF53" i="29" a="1"/>
  <c r="AF53" i="29" s="1"/>
  <c r="AD42" i="29" a="1"/>
  <c r="AD42" i="29" s="1"/>
  <c r="AG53" i="29" a="1"/>
  <c r="AG53" i="29" s="1"/>
  <c r="AE42" i="29" a="1"/>
  <c r="AE42" i="29" s="1"/>
  <c r="AH53" i="29" a="1"/>
  <c r="AH53" i="29" s="1"/>
  <c r="AE31" i="29" a="1"/>
  <c r="AE31" i="29" s="1"/>
  <c r="AG31" i="29" a="1"/>
  <c r="AG31" i="29" s="1"/>
  <c r="AF42" i="29" a="1"/>
  <c r="AF42" i="29" s="1"/>
  <c r="AI31" i="29" a="1"/>
  <c r="AI31" i="29" s="1"/>
  <c r="AJ42" i="29" a="1"/>
  <c r="AJ42" i="29" s="1"/>
  <c r="AJ31" i="29" a="1"/>
  <c r="AJ31" i="29" s="1"/>
  <c r="AD53" i="29" a="1"/>
  <c r="AD53" i="29" s="1"/>
  <c r="AI53" i="29" a="1"/>
  <c r="AI53" i="29" s="1"/>
  <c r="AJ53" i="29" a="1"/>
  <c r="AJ53" i="29" s="1"/>
  <c r="AH42" i="29" a="1"/>
  <c r="AH42" i="29" s="1"/>
  <c r="AF31" i="29" a="1"/>
  <c r="AF31" i="29" s="1"/>
  <c r="AH31" i="29" a="1"/>
  <c r="AH31" i="29" s="1"/>
  <c r="AC53" i="29" a="1"/>
  <c r="AC53" i="29" s="1"/>
  <c r="AG42" i="29" a="1"/>
  <c r="AG42" i="29" s="1"/>
  <c r="AI42" i="29" a="1"/>
  <c r="AI42" i="29" s="1"/>
  <c r="AC31" i="29" a="1"/>
  <c r="AC31" i="29" s="1"/>
  <c r="AD31" i="29" a="1"/>
  <c r="AD31" i="29" s="1"/>
  <c r="BO38" i="29" a="1"/>
  <c r="BO38" i="29" s="1"/>
  <c r="BI38" i="29" a="1"/>
  <c r="BI38" i="29" s="1"/>
  <c r="BN38" i="29" a="1"/>
  <c r="BN38" i="29" s="1"/>
  <c r="BP38" i="29" a="1"/>
  <c r="BP38" i="29" s="1"/>
  <c r="BJ38" i="29" a="1"/>
  <c r="BJ38" i="29" s="1"/>
  <c r="BJ49" i="29" a="1"/>
  <c r="BJ49" i="29" s="1"/>
  <c r="BM60" i="29" a="1"/>
  <c r="BM60" i="29" s="1"/>
  <c r="BM38" i="29" a="1"/>
  <c r="BM38" i="29" s="1"/>
  <c r="BL49" i="29" a="1"/>
  <c r="BL49" i="29" s="1"/>
  <c r="BO60" i="29" a="1"/>
  <c r="BO60" i="29" s="1"/>
  <c r="BL38" i="29" a="1"/>
  <c r="BL38" i="29" s="1"/>
  <c r="BM49" i="29" a="1"/>
  <c r="BM49" i="29" s="1"/>
  <c r="BP60" i="29" a="1"/>
  <c r="BP60" i="29" s="1"/>
  <c r="BK38" i="29" a="1"/>
  <c r="BK38" i="29" s="1"/>
  <c r="BO49" i="29" a="1"/>
  <c r="BO49" i="29" s="1"/>
  <c r="BJ60" i="29" a="1"/>
  <c r="BJ60" i="29" s="1"/>
  <c r="BK60" i="29" a="1"/>
  <c r="BK60" i="29" s="1"/>
  <c r="BP49" i="29" a="1"/>
  <c r="BP49" i="29" s="1"/>
  <c r="BI49" i="29" a="1"/>
  <c r="BI49" i="29" s="1"/>
  <c r="BL60" i="29" a="1"/>
  <c r="BL60" i="29" s="1"/>
  <c r="BK49" i="29" a="1"/>
  <c r="BK49" i="29" s="1"/>
  <c r="BN60" i="29" a="1"/>
  <c r="BN60" i="29" s="1"/>
  <c r="BN49" i="29" a="1"/>
  <c r="BN49" i="29" s="1"/>
  <c r="BI60" i="29" a="1"/>
  <c r="BI60" i="29" s="1"/>
  <c r="AJ33" i="30" a="1"/>
  <c r="AJ33" i="30" s="1"/>
  <c r="AD55" i="30" a="1"/>
  <c r="AD55" i="30" s="1"/>
  <c r="AE55" i="30" a="1"/>
  <c r="AE55" i="30" s="1"/>
  <c r="AC44" i="30" a="1"/>
  <c r="AC44" i="30" s="1"/>
  <c r="AF55" i="30" a="1"/>
  <c r="AF55" i="30" s="1"/>
  <c r="AC33" i="30" a="1"/>
  <c r="AC33" i="30" s="1"/>
  <c r="AF44" i="30" a="1"/>
  <c r="AF44" i="30" s="1"/>
  <c r="AI55" i="30" a="1"/>
  <c r="AI55" i="30" s="1"/>
  <c r="AD33" i="30" a="1"/>
  <c r="AD33" i="30" s="1"/>
  <c r="AE33" i="30" a="1"/>
  <c r="AE33" i="30" s="1"/>
  <c r="AF33" i="30" a="1"/>
  <c r="AF33" i="30" s="1"/>
  <c r="AD44" i="30" a="1"/>
  <c r="AD44" i="30" s="1"/>
  <c r="AG33" i="30" a="1"/>
  <c r="AG33" i="30" s="1"/>
  <c r="AE44" i="30" a="1"/>
  <c r="AE44" i="30" s="1"/>
  <c r="AG55" i="30" a="1"/>
  <c r="AG55" i="30" s="1"/>
  <c r="AH55" i="30" a="1"/>
  <c r="AH55" i="30" s="1"/>
  <c r="AG44" i="30" a="1"/>
  <c r="AG44" i="30" s="1"/>
  <c r="AJ55" i="30" a="1"/>
  <c r="AJ55" i="30" s="1"/>
  <c r="AH44" i="30" a="1"/>
  <c r="AH44" i="30" s="1"/>
  <c r="AH33" i="30" a="1"/>
  <c r="AH33" i="30" s="1"/>
  <c r="AI44" i="30" a="1"/>
  <c r="AI44" i="30" s="1"/>
  <c r="AJ44" i="30" a="1"/>
  <c r="AJ44" i="30" s="1"/>
  <c r="AC55" i="30" a="1"/>
  <c r="AC55" i="30" s="1"/>
  <c r="AI33" i="30" a="1"/>
  <c r="AI33" i="30" s="1"/>
  <c r="P32" i="30" a="1"/>
  <c r="P32" i="30" s="1"/>
  <c r="S43" i="30" a="1"/>
  <c r="S43" i="30" s="1"/>
  <c r="Q32" i="30" a="1"/>
  <c r="Q32" i="30" s="1"/>
  <c r="T43" i="30" a="1"/>
  <c r="T43" i="30" s="1"/>
  <c r="R32" i="30" a="1"/>
  <c r="R32" i="30" s="1"/>
  <c r="O54" i="30" a="1"/>
  <c r="O54" i="30" s="1"/>
  <c r="Q43" i="30" a="1"/>
  <c r="Q43" i="30" s="1"/>
  <c r="P54" i="30" a="1"/>
  <c r="P54" i="30" s="1"/>
  <c r="R43" i="30" a="1"/>
  <c r="R43" i="30" s="1"/>
  <c r="Q54" i="30" a="1"/>
  <c r="Q54" i="30" s="1"/>
  <c r="R54" i="30" a="1"/>
  <c r="R54" i="30" s="1"/>
  <c r="S54" i="30" a="1"/>
  <c r="S54" i="30" s="1"/>
  <c r="M54" i="30" a="1"/>
  <c r="M54" i="30" s="1"/>
  <c r="N54" i="30" a="1"/>
  <c r="N54" i="30" s="1"/>
  <c r="M43" i="30" a="1"/>
  <c r="M43" i="30" s="1"/>
  <c r="T54" i="30" a="1"/>
  <c r="T54" i="30" s="1"/>
  <c r="N43" i="30" a="1"/>
  <c r="N43" i="30" s="1"/>
  <c r="M32" i="30" a="1"/>
  <c r="M32" i="30" s="1"/>
  <c r="N32" i="30" a="1"/>
  <c r="N32" i="30" s="1"/>
  <c r="S32" i="30" a="1"/>
  <c r="S32" i="30" s="1"/>
  <c r="O43" i="30" a="1"/>
  <c r="O43" i="30" s="1"/>
  <c r="T32" i="30" a="1"/>
  <c r="T32" i="30" s="1"/>
  <c r="P43" i="30" a="1"/>
  <c r="P43" i="30" s="1"/>
  <c r="O32" i="30" a="1"/>
  <c r="O32" i="30" s="1"/>
  <c r="AF37" i="30" a="1"/>
  <c r="AF37" i="30" s="1"/>
  <c r="AE37" i="30" a="1"/>
  <c r="AE37" i="30" s="1"/>
  <c r="AD37" i="30" a="1"/>
  <c r="AD37" i="30" s="1"/>
  <c r="AG37" i="30" a="1"/>
  <c r="AG37" i="30" s="1"/>
  <c r="AC37" i="30" a="1"/>
  <c r="AC37" i="30" s="1"/>
  <c r="AJ37" i="30" a="1"/>
  <c r="AJ37" i="30" s="1"/>
  <c r="AH37" i="30" a="1"/>
  <c r="AH37" i="30" s="1"/>
  <c r="AC48" i="30" a="1"/>
  <c r="AC48" i="30" s="1"/>
  <c r="AF59" i="30" a="1"/>
  <c r="AF59" i="30" s="1"/>
  <c r="AD48" i="30" a="1"/>
  <c r="AD48" i="30" s="1"/>
  <c r="AG59" i="30" a="1"/>
  <c r="AG59" i="30" s="1"/>
  <c r="AE48" i="30" a="1"/>
  <c r="AE48" i="30" s="1"/>
  <c r="AH59" i="30" a="1"/>
  <c r="AH59" i="30" s="1"/>
  <c r="AF48" i="30" a="1"/>
  <c r="AF48" i="30" s="1"/>
  <c r="AI59" i="30" a="1"/>
  <c r="AI59" i="30" s="1"/>
  <c r="AJ59" i="30" a="1"/>
  <c r="AJ59" i="30" s="1"/>
  <c r="AI37" i="30" a="1"/>
  <c r="AI37" i="30" s="1"/>
  <c r="AD59" i="30" a="1"/>
  <c r="AD59" i="30" s="1"/>
  <c r="AE59" i="30" a="1"/>
  <c r="AE59" i="30" s="1"/>
  <c r="AI48" i="30" a="1"/>
  <c r="AI48" i="30" s="1"/>
  <c r="AJ48" i="30" a="1"/>
  <c r="AJ48" i="30" s="1"/>
  <c r="AC59" i="30" a="1"/>
  <c r="AC59" i="30" s="1"/>
  <c r="AG48" i="30" a="1"/>
  <c r="AG48" i="30" s="1"/>
  <c r="AH48" i="30" a="1"/>
  <c r="AH48" i="30" s="1"/>
  <c r="BL34" i="30" a="1"/>
  <c r="BL34" i="30" s="1"/>
  <c r="BK34" i="30" a="1"/>
  <c r="BK34" i="30" s="1"/>
  <c r="BJ34" i="30" a="1"/>
  <c r="BJ34" i="30" s="1"/>
  <c r="BP34" i="30" a="1"/>
  <c r="BP34" i="30" s="1"/>
  <c r="BO34" i="30" a="1"/>
  <c r="BO34" i="30" s="1"/>
  <c r="BM45" i="30" a="1"/>
  <c r="BM45" i="30" s="1"/>
  <c r="BP56" i="30" a="1"/>
  <c r="BP56" i="30" s="1"/>
  <c r="BO45" i="30" a="1"/>
  <c r="BO45" i="30" s="1"/>
  <c r="BN34" i="30" a="1"/>
  <c r="BN34" i="30" s="1"/>
  <c r="BP45" i="30" a="1"/>
  <c r="BP45" i="30" s="1"/>
  <c r="BI34" i="30" a="1"/>
  <c r="BI34" i="30" s="1"/>
  <c r="BI56" i="30" a="1"/>
  <c r="BI56" i="30" s="1"/>
  <c r="BK45" i="30" a="1"/>
  <c r="BK45" i="30" s="1"/>
  <c r="BJ56" i="30" a="1"/>
  <c r="BJ56" i="30" s="1"/>
  <c r="BM34" i="30" a="1"/>
  <c r="BM34" i="30" s="1"/>
  <c r="BL45" i="30" a="1"/>
  <c r="BL45" i="30" s="1"/>
  <c r="BK56" i="30" a="1"/>
  <c r="BK56" i="30" s="1"/>
  <c r="BN45" i="30" a="1"/>
  <c r="BN45" i="30" s="1"/>
  <c r="BL56" i="30" a="1"/>
  <c r="BL56" i="30" s="1"/>
  <c r="BJ45" i="30" a="1"/>
  <c r="BJ45" i="30" s="1"/>
  <c r="BM56" i="30" a="1"/>
  <c r="BM56" i="30" s="1"/>
  <c r="BN56" i="30" a="1"/>
  <c r="BN56" i="30" s="1"/>
  <c r="BO56" i="30" a="1"/>
  <c r="BO56" i="30" s="1"/>
  <c r="BI45" i="30" a="1"/>
  <c r="BI45" i="30" s="1"/>
  <c r="I30" i="30" a="1"/>
  <c r="I30" i="30" s="1"/>
  <c r="O3" i="30"/>
  <c r="F30" i="30" a="1"/>
  <c r="F30" i="30" s="1"/>
  <c r="E41" i="30" a="1"/>
  <c r="E41" i="30" s="1"/>
  <c r="G30" i="30" a="1"/>
  <c r="G30" i="30" s="1"/>
  <c r="F41" i="30" a="1"/>
  <c r="F41" i="30" s="1"/>
  <c r="H52" i="30" a="1"/>
  <c r="H52" i="30" s="1"/>
  <c r="L30" i="30" a="1"/>
  <c r="L30" i="30" s="1"/>
  <c r="G41" i="30" a="1"/>
  <c r="G41" i="30" s="1"/>
  <c r="G52" i="30" a="1"/>
  <c r="G52" i="30" s="1"/>
  <c r="H41" i="30" a="1"/>
  <c r="H41" i="30" s="1"/>
  <c r="I52" i="30" a="1"/>
  <c r="I52" i="30" s="1"/>
  <c r="I41" i="30" a="1"/>
  <c r="I41" i="30" s="1"/>
  <c r="J52" i="30" a="1"/>
  <c r="J52" i="30" s="1"/>
  <c r="L41" i="30" a="1"/>
  <c r="L41" i="30" s="1"/>
  <c r="J30" i="30" a="1"/>
  <c r="J30" i="30" s="1"/>
  <c r="K30" i="30" a="1"/>
  <c r="K30" i="30" s="1"/>
  <c r="E52" i="30" a="1"/>
  <c r="E52" i="30" s="1"/>
  <c r="F52" i="30" a="1"/>
  <c r="F52" i="30" s="1"/>
  <c r="J41" i="30" a="1"/>
  <c r="J41" i="30" s="1"/>
  <c r="K52" i="30" a="1"/>
  <c r="K52" i="30" s="1"/>
  <c r="L52" i="30" a="1"/>
  <c r="L52" i="30" s="1"/>
  <c r="K41" i="30" a="1"/>
  <c r="K41" i="30" s="1"/>
  <c r="H30" i="30" a="1"/>
  <c r="H30" i="30" s="1"/>
  <c r="E30" i="30" a="1"/>
  <c r="E30" i="30" s="1"/>
  <c r="AS59" i="30" a="1"/>
  <c r="AS59" i="30" s="1"/>
  <c r="Q35" i="28" a="1"/>
  <c r="Q35" i="28" s="1"/>
  <c r="P46" i="28" a="1"/>
  <c r="P46" i="28" s="1"/>
  <c r="S57" i="28" a="1"/>
  <c r="S57" i="28" s="1"/>
  <c r="Q46" i="28" a="1"/>
  <c r="Q46" i="28" s="1"/>
  <c r="T57" i="28" a="1"/>
  <c r="T57" i="28" s="1"/>
  <c r="P35" i="28" a="1"/>
  <c r="P35" i="28" s="1"/>
  <c r="R46" i="28" a="1"/>
  <c r="R46" i="28" s="1"/>
  <c r="S46" i="28" a="1"/>
  <c r="S46" i="28" s="1"/>
  <c r="P57" i="28" a="1"/>
  <c r="P57" i="28" s="1"/>
  <c r="M35" i="28" a="1"/>
  <c r="M35" i="28" s="1"/>
  <c r="T46" i="28" a="1"/>
  <c r="T46" i="28" s="1"/>
  <c r="Q57" i="28" a="1"/>
  <c r="Q57" i="28" s="1"/>
  <c r="T35" i="28" a="1"/>
  <c r="T35" i="28" s="1"/>
  <c r="R57" i="28" a="1"/>
  <c r="R57" i="28" s="1"/>
  <c r="O46" i="28" a="1"/>
  <c r="O46" i="28" s="1"/>
  <c r="S35" i="28" a="1"/>
  <c r="S35" i="28" s="1"/>
  <c r="R35" i="28" a="1"/>
  <c r="R35" i="28" s="1"/>
  <c r="O35" i="28" a="1"/>
  <c r="O35" i="28" s="1"/>
  <c r="M46" i="28" a="1"/>
  <c r="M46" i="28" s="1"/>
  <c r="N46" i="28" a="1"/>
  <c r="N46" i="28" s="1"/>
  <c r="M57" i="28" a="1"/>
  <c r="M57" i="28" s="1"/>
  <c r="N35" i="28" a="1"/>
  <c r="N35" i="28" s="1"/>
  <c r="N57" i="28" a="1"/>
  <c r="N57" i="28" s="1"/>
  <c r="O57" i="28" a="1"/>
  <c r="O57" i="28" s="1"/>
  <c r="P43" i="29" a="1"/>
  <c r="P43" i="29" s="1"/>
  <c r="O54" i="29" a="1"/>
  <c r="O54" i="29" s="1"/>
  <c r="Q43" i="29" a="1"/>
  <c r="Q43" i="29" s="1"/>
  <c r="P54" i="29" a="1"/>
  <c r="P54" i="29" s="1"/>
  <c r="R43" i="29" a="1"/>
  <c r="R43" i="29" s="1"/>
  <c r="Q54" i="29" a="1"/>
  <c r="Q54" i="29" s="1"/>
  <c r="S43" i="29" a="1"/>
  <c r="S43" i="29" s="1"/>
  <c r="R54" i="29" a="1"/>
  <c r="R54" i="29" s="1"/>
  <c r="S32" i="29" a="1"/>
  <c r="S32" i="29" s="1"/>
  <c r="O32" i="29" a="1"/>
  <c r="O32" i="29" s="1"/>
  <c r="P32" i="29" a="1"/>
  <c r="P32" i="29" s="1"/>
  <c r="Q32" i="29" a="1"/>
  <c r="Q32" i="29" s="1"/>
  <c r="R32" i="29" a="1"/>
  <c r="R32" i="29" s="1"/>
  <c r="M32" i="29" a="1"/>
  <c r="M32" i="29" s="1"/>
  <c r="M54" i="29" a="1"/>
  <c r="M54" i="29" s="1"/>
  <c r="N32" i="29" a="1"/>
  <c r="N32" i="29" s="1"/>
  <c r="N54" i="29" a="1"/>
  <c r="N54" i="29" s="1"/>
  <c r="T32" i="29" a="1"/>
  <c r="T32" i="29" s="1"/>
  <c r="S54" i="29" a="1"/>
  <c r="S54" i="29" s="1"/>
  <c r="T43" i="29" a="1"/>
  <c r="T43" i="29" s="1"/>
  <c r="T54" i="29" a="1"/>
  <c r="T54" i="29" s="1"/>
  <c r="O43" i="29" a="1"/>
  <c r="O43" i="29" s="1"/>
  <c r="M43" i="29" a="1"/>
  <c r="M43" i="29" s="1"/>
  <c r="N43" i="29" a="1"/>
  <c r="N43" i="29" s="1"/>
  <c r="X37" i="29" a="1"/>
  <c r="X37" i="29" s="1"/>
  <c r="W37" i="29" a="1"/>
  <c r="W37" i="29" s="1"/>
  <c r="Y37" i="29" a="1"/>
  <c r="Y37" i="29" s="1"/>
  <c r="V37" i="29" a="1"/>
  <c r="V37" i="29" s="1"/>
  <c r="AB37" i="29" a="1"/>
  <c r="AB37" i="29" s="1"/>
  <c r="AA37" i="29" a="1"/>
  <c r="AA37" i="29" s="1"/>
  <c r="U48" i="29" a="1"/>
  <c r="U48" i="29" s="1"/>
  <c r="X59" i="29" a="1"/>
  <c r="X59" i="29" s="1"/>
  <c r="V48" i="29" a="1"/>
  <c r="V48" i="29" s="1"/>
  <c r="W48" i="29" a="1"/>
  <c r="W48" i="29" s="1"/>
  <c r="Z59" i="29" a="1"/>
  <c r="Z59" i="29" s="1"/>
  <c r="Z37" i="29" a="1"/>
  <c r="Z37" i="29" s="1"/>
  <c r="X48" i="29" a="1"/>
  <c r="X48" i="29" s="1"/>
  <c r="AA59" i="29" a="1"/>
  <c r="AA59" i="29" s="1"/>
  <c r="U37" i="29" a="1"/>
  <c r="U37" i="29" s="1"/>
  <c r="Z48" i="29" a="1"/>
  <c r="Z48" i="29" s="1"/>
  <c r="V59" i="29" a="1"/>
  <c r="V59" i="29" s="1"/>
  <c r="Y48" i="29" a="1"/>
  <c r="Y48" i="29" s="1"/>
  <c r="W59" i="29" a="1"/>
  <c r="W59" i="29" s="1"/>
  <c r="AA48" i="29" a="1"/>
  <c r="AA48" i="29" s="1"/>
  <c r="Y59" i="29" a="1"/>
  <c r="Y59" i="29" s="1"/>
  <c r="U59" i="29" a="1"/>
  <c r="U59" i="29" s="1"/>
  <c r="AB59" i="29" a="1"/>
  <c r="AB59" i="29" s="1"/>
  <c r="AB48" i="29" a="1"/>
  <c r="AB48" i="29" s="1"/>
  <c r="R43" i="28" a="1"/>
  <c r="R43" i="28" s="1"/>
  <c r="Q54" i="28" a="1"/>
  <c r="Q54" i="28" s="1"/>
  <c r="S43" i="28" a="1"/>
  <c r="S43" i="28" s="1"/>
  <c r="R54" i="28" a="1"/>
  <c r="R54" i="28" s="1"/>
  <c r="M32" i="28" a="1"/>
  <c r="M32" i="28" s="1"/>
  <c r="T43" i="28" a="1"/>
  <c r="T43" i="28" s="1"/>
  <c r="S54" i="28" a="1"/>
  <c r="S54" i="28" s="1"/>
  <c r="N32" i="28" a="1"/>
  <c r="N32" i="28" s="1"/>
  <c r="T54" i="28" a="1"/>
  <c r="T54" i="28" s="1"/>
  <c r="P32" i="28" a="1"/>
  <c r="P32" i="28" s="1"/>
  <c r="Q32" i="28" a="1"/>
  <c r="Q32" i="28" s="1"/>
  <c r="R32" i="28" a="1"/>
  <c r="R32" i="28" s="1"/>
  <c r="S32" i="28" a="1"/>
  <c r="S32" i="28" s="1"/>
  <c r="O43" i="28" a="1"/>
  <c r="O43" i="28" s="1"/>
  <c r="P43" i="28" a="1"/>
  <c r="P43" i="28" s="1"/>
  <c r="Q43" i="28" a="1"/>
  <c r="Q43" i="28" s="1"/>
  <c r="O32" i="28" a="1"/>
  <c r="O32" i="28" s="1"/>
  <c r="N43" i="28" a="1"/>
  <c r="N43" i="28" s="1"/>
  <c r="P54" i="28" a="1"/>
  <c r="P54" i="28" s="1"/>
  <c r="M43" i="28" a="1"/>
  <c r="M43" i="28" s="1"/>
  <c r="T32" i="28" a="1"/>
  <c r="T32" i="28" s="1"/>
  <c r="M54" i="28" a="1"/>
  <c r="M54" i="28" s="1"/>
  <c r="N54" i="28" a="1"/>
  <c r="N54" i="28" s="1"/>
  <c r="O54" i="28" a="1"/>
  <c r="O54" i="28" s="1"/>
  <c r="AQ33" i="28" a="1"/>
  <c r="AQ33" i="28" s="1"/>
  <c r="AK55" i="28" a="1"/>
  <c r="AK55" i="28" s="1"/>
  <c r="AR33" i="28" a="1"/>
  <c r="AR33" i="28" s="1"/>
  <c r="AL55" i="28" a="1"/>
  <c r="AL55" i="28" s="1"/>
  <c r="AM55" i="28" a="1"/>
  <c r="AM55" i="28" s="1"/>
  <c r="AK44" i="28" a="1"/>
  <c r="AK44" i="28" s="1"/>
  <c r="AN55" i="28" a="1"/>
  <c r="AN55" i="28" s="1"/>
  <c r="AK33" i="28" a="1"/>
  <c r="AK33" i="28" s="1"/>
  <c r="AL33" i="28" a="1"/>
  <c r="AL33" i="28" s="1"/>
  <c r="AM33" i="28" a="1"/>
  <c r="AM33" i="28" s="1"/>
  <c r="AL44" i="28" a="1"/>
  <c r="AL44" i="28" s="1"/>
  <c r="AM44" i="28" a="1"/>
  <c r="AM44" i="28" s="1"/>
  <c r="AP55" i="28" a="1"/>
  <c r="AP55" i="28" s="1"/>
  <c r="AN44" i="28" a="1"/>
  <c r="AN44" i="28" s="1"/>
  <c r="AQ55" i="28" a="1"/>
  <c r="AQ55" i="28" s="1"/>
  <c r="AO44" i="28" a="1"/>
  <c r="AO44" i="28" s="1"/>
  <c r="AR55" i="28" a="1"/>
  <c r="AR55" i="28" s="1"/>
  <c r="AP44" i="28" a="1"/>
  <c r="AP44" i="28" s="1"/>
  <c r="AO33" i="28" a="1"/>
  <c r="AO33" i="28" s="1"/>
  <c r="AR44" i="28" a="1"/>
  <c r="AR44" i="28" s="1"/>
  <c r="AO55" i="28" a="1"/>
  <c r="AO55" i="28" s="1"/>
  <c r="AN33" i="28" a="1"/>
  <c r="AN33" i="28" s="1"/>
  <c r="AP33" i="28" a="1"/>
  <c r="AP33" i="28" s="1"/>
  <c r="AQ44" i="28" a="1"/>
  <c r="AQ44" i="28" s="1"/>
  <c r="W42" i="30" a="1"/>
  <c r="W42" i="30" s="1"/>
  <c r="V31" i="30" a="1"/>
  <c r="V31" i="30" s="1"/>
  <c r="Y42" i="30" a="1"/>
  <c r="Y42" i="30" s="1"/>
  <c r="U31" i="30" a="1"/>
  <c r="U31" i="30" s="1"/>
  <c r="U42" i="30" a="1"/>
  <c r="U42" i="30" s="1"/>
  <c r="Z53" i="30" a="1"/>
  <c r="Z53" i="30" s="1"/>
  <c r="W31" i="30" a="1"/>
  <c r="W31" i="30" s="1"/>
  <c r="V42" i="30" a="1"/>
  <c r="V42" i="30" s="1"/>
  <c r="AA53" i="30" a="1"/>
  <c r="AA53" i="30" s="1"/>
  <c r="X31" i="30" a="1"/>
  <c r="X31" i="30" s="1"/>
  <c r="X42" i="30" a="1"/>
  <c r="X42" i="30" s="1"/>
  <c r="AB53" i="30" a="1"/>
  <c r="AB53" i="30" s="1"/>
  <c r="AA31" i="30" a="1"/>
  <c r="AA31" i="30" s="1"/>
  <c r="AB42" i="30" a="1"/>
  <c r="AB42" i="30" s="1"/>
  <c r="X53" i="30" a="1"/>
  <c r="X53" i="30" s="1"/>
  <c r="Y53" i="30" a="1"/>
  <c r="Y53" i="30" s="1"/>
  <c r="V53" i="30" a="1"/>
  <c r="V53" i="30" s="1"/>
  <c r="W53" i="30" a="1"/>
  <c r="W53" i="30" s="1"/>
  <c r="Z42" i="30" a="1"/>
  <c r="Z42" i="30" s="1"/>
  <c r="AA42" i="30" a="1"/>
  <c r="AA42" i="30" s="1"/>
  <c r="Z31" i="30" a="1"/>
  <c r="Z31" i="30" s="1"/>
  <c r="Y31" i="30" a="1"/>
  <c r="Y31" i="30" s="1"/>
  <c r="AB31" i="30" a="1"/>
  <c r="AB31" i="30" s="1"/>
  <c r="U53" i="30" a="1"/>
  <c r="U53" i="30" s="1"/>
  <c r="J45" i="28" a="1"/>
  <c r="J45" i="28" s="1"/>
  <c r="K56" i="28" a="1"/>
  <c r="K56" i="28" s="1"/>
  <c r="E56" i="28" a="1"/>
  <c r="E56" i="28" s="1"/>
  <c r="I34" i="28" a="1"/>
  <c r="I34" i="28" s="1"/>
  <c r="I45" i="28" a="1"/>
  <c r="I45" i="28" s="1"/>
  <c r="L56" i="28" a="1"/>
  <c r="L56" i="28" s="1"/>
  <c r="K45" i="28" a="1"/>
  <c r="K45" i="28" s="1"/>
  <c r="J56" i="28" a="1"/>
  <c r="J56" i="28" s="1"/>
  <c r="F34" i="28" a="1"/>
  <c r="F34" i="28" s="1"/>
  <c r="I56" i="28" a="1"/>
  <c r="I56" i="28" s="1"/>
  <c r="H45" i="28" a="1"/>
  <c r="H45" i="28" s="1"/>
  <c r="E34" i="28" a="1"/>
  <c r="E34" i="28" s="1"/>
  <c r="H56" i="28" a="1"/>
  <c r="H56" i="28" s="1"/>
  <c r="G45" i="28" a="1"/>
  <c r="G45" i="28" s="1"/>
  <c r="F45" i="28" a="1"/>
  <c r="F45" i="28" s="1"/>
  <c r="G34" i="28" a="1"/>
  <c r="G34" i="28" s="1"/>
  <c r="E45" i="28" a="1"/>
  <c r="E45" i="28" s="1"/>
  <c r="H34" i="28" a="1"/>
  <c r="H34" i="28" s="1"/>
  <c r="G56" i="28" a="1"/>
  <c r="G56" i="28" s="1"/>
  <c r="F56" i="28" a="1"/>
  <c r="F56" i="28" s="1"/>
  <c r="J34" i="28" a="1"/>
  <c r="J34" i="28" s="1"/>
  <c r="L45" i="28" a="1"/>
  <c r="L45" i="28" s="1"/>
  <c r="L34" i="28" a="1"/>
  <c r="L34" i="28" s="1"/>
  <c r="K34" i="28" a="1"/>
  <c r="K34" i="28" s="1"/>
  <c r="AE36" i="30" a="1"/>
  <c r="AE36" i="30" s="1"/>
  <c r="AJ36" i="30" a="1"/>
  <c r="AJ36" i="30" s="1"/>
  <c r="AD36" i="30" a="1"/>
  <c r="AD36" i="30" s="1"/>
  <c r="AG36" i="30" a="1"/>
  <c r="AG36" i="30" s="1"/>
  <c r="AF36" i="30" a="1"/>
  <c r="AF36" i="30" s="1"/>
  <c r="AI36" i="30" a="1"/>
  <c r="AI36" i="30" s="1"/>
  <c r="AH36" i="30" a="1"/>
  <c r="AH36" i="30" s="1"/>
  <c r="AC36" i="30" a="1"/>
  <c r="AC36" i="30" s="1"/>
  <c r="AJ47" i="30" a="1"/>
  <c r="AJ47" i="30" s="1"/>
  <c r="AC58" i="30" a="1"/>
  <c r="AC58" i="30" s="1"/>
  <c r="AF47" i="30" a="1"/>
  <c r="AF47" i="30" s="1"/>
  <c r="AJ58" i="30" a="1"/>
  <c r="AJ58" i="30" s="1"/>
  <c r="AH47" i="30" a="1"/>
  <c r="AH47" i="30" s="1"/>
  <c r="AI47" i="30" a="1"/>
  <c r="AI47" i="30" s="1"/>
  <c r="AC47" i="30" a="1"/>
  <c r="AC47" i="30" s="1"/>
  <c r="AF58" i="30" a="1"/>
  <c r="AF58" i="30" s="1"/>
  <c r="AG58" i="30" a="1"/>
  <c r="AG58" i="30" s="1"/>
  <c r="AI58" i="30" a="1"/>
  <c r="AI58" i="30" s="1"/>
  <c r="AD47" i="30" a="1"/>
  <c r="AD47" i="30" s="1"/>
  <c r="AD58" i="30" a="1"/>
  <c r="AD58" i="30" s="1"/>
  <c r="AH58" i="30" a="1"/>
  <c r="AH58" i="30" s="1"/>
  <c r="AE47" i="30" a="1"/>
  <c r="AE47" i="30" s="1"/>
  <c r="AE58" i="30" a="1"/>
  <c r="AE58" i="30" s="1"/>
  <c r="AG47" i="30" a="1"/>
  <c r="AG47" i="30" s="1"/>
  <c r="AR30" i="29" a="1"/>
  <c r="AR30" i="29" s="1"/>
  <c r="AK30" i="29" a="1"/>
  <c r="AK30" i="29" s="1"/>
  <c r="AK52" i="29" a="1"/>
  <c r="AK52" i="29" s="1"/>
  <c r="AL52" i="29" a="1"/>
  <c r="AL52" i="29" s="1"/>
  <c r="AM52" i="29" a="1"/>
  <c r="AM52" i="29" s="1"/>
  <c r="AN30" i="29" a="1"/>
  <c r="AN30" i="29" s="1"/>
  <c r="AM41" i="29" a="1"/>
  <c r="AM41" i="29" s="1"/>
  <c r="AP30" i="29" a="1"/>
  <c r="AP30" i="29" s="1"/>
  <c r="AO41" i="29" a="1"/>
  <c r="AO41" i="29" s="1"/>
  <c r="AN52" i="29" a="1"/>
  <c r="AN52" i="29" s="1"/>
  <c r="AL30" i="29" a="1"/>
  <c r="AL30" i="29" s="1"/>
  <c r="AK41" i="29" a="1"/>
  <c r="AK41" i="29" s="1"/>
  <c r="AM30" i="29" a="1"/>
  <c r="AM30" i="29" s="1"/>
  <c r="AL41" i="29" a="1"/>
  <c r="AL41" i="29" s="1"/>
  <c r="AO52" i="29" a="1"/>
  <c r="AO52" i="29" s="1"/>
  <c r="AO30" i="29" a="1"/>
  <c r="AO30" i="29" s="1"/>
  <c r="AN41" i="29" a="1"/>
  <c r="AN41" i="29" s="1"/>
  <c r="AP52" i="29" a="1"/>
  <c r="AP52" i="29" s="1"/>
  <c r="AQ30" i="29" a="1"/>
  <c r="AQ30" i="29" s="1"/>
  <c r="AP41" i="29" a="1"/>
  <c r="AP41" i="29" s="1"/>
  <c r="AQ52" i="29" a="1"/>
  <c r="AQ52" i="29" s="1"/>
  <c r="AR41" i="29" a="1"/>
  <c r="AR41" i="29" s="1"/>
  <c r="S3" i="29"/>
  <c r="AR52" i="29" a="1"/>
  <c r="AR52" i="29" s="1"/>
  <c r="AQ41" i="29" a="1"/>
  <c r="AQ41" i="29" s="1"/>
  <c r="Y34" i="29" a="1"/>
  <c r="Y34" i="29" s="1"/>
  <c r="X34" i="29" a="1"/>
  <c r="X34" i="29" s="1"/>
  <c r="AB34" i="29" a="1"/>
  <c r="AB34" i="29" s="1"/>
  <c r="U34" i="29" a="1"/>
  <c r="U34" i="29" s="1"/>
  <c r="W34" i="29" a="1"/>
  <c r="W34" i="29" s="1"/>
  <c r="U56" i="29" a="1"/>
  <c r="U56" i="29" s="1"/>
  <c r="V56" i="29" a="1"/>
  <c r="V56" i="29" s="1"/>
  <c r="V34" i="29" a="1"/>
  <c r="V34" i="29" s="1"/>
  <c r="W56" i="29" a="1"/>
  <c r="W56" i="29" s="1"/>
  <c r="U45" i="29" a="1"/>
  <c r="U45" i="29" s="1"/>
  <c r="X56" i="29" a="1"/>
  <c r="X56" i="29" s="1"/>
  <c r="W45" i="29" a="1"/>
  <c r="W45" i="29" s="1"/>
  <c r="Z56" i="29" a="1"/>
  <c r="Z56" i="29" s="1"/>
  <c r="AA34" i="29" a="1"/>
  <c r="AA34" i="29" s="1"/>
  <c r="V45" i="29" a="1"/>
  <c r="V45" i="29" s="1"/>
  <c r="Z34" i="29" a="1"/>
  <c r="Z34" i="29" s="1"/>
  <c r="Y45" i="29" a="1"/>
  <c r="Y45" i="29" s="1"/>
  <c r="AA56" i="29" a="1"/>
  <c r="AA56" i="29" s="1"/>
  <c r="X45" i="29" a="1"/>
  <c r="X45" i="29" s="1"/>
  <c r="Z45" i="29" a="1"/>
  <c r="Z45" i="29" s="1"/>
  <c r="AB56" i="29" a="1"/>
  <c r="AB56" i="29" s="1"/>
  <c r="AA45" i="29" a="1"/>
  <c r="AA45" i="29" s="1"/>
  <c r="AB45" i="29" a="1"/>
  <c r="AB45" i="29" s="1"/>
  <c r="Y56" i="29" a="1"/>
  <c r="Y56" i="29" s="1"/>
  <c r="AZ38" i="30" a="1"/>
  <c r="AZ38" i="30" s="1"/>
  <c r="AT38" i="30" a="1"/>
  <c r="AT38" i="30" s="1"/>
  <c r="AY38" i="30" a="1"/>
  <c r="AY38" i="30" s="1"/>
  <c r="AS38" i="30" a="1"/>
  <c r="AS38" i="30" s="1"/>
  <c r="AV38" i="30" a="1"/>
  <c r="AV38" i="30" s="1"/>
  <c r="AU38" i="30" a="1"/>
  <c r="AU38" i="30" s="1"/>
  <c r="AX38" i="30" a="1"/>
  <c r="AX38" i="30" s="1"/>
  <c r="AW38" i="30" a="1"/>
  <c r="AW38" i="30" s="1"/>
  <c r="AT49" i="30" a="1"/>
  <c r="AT49" i="30" s="1"/>
  <c r="AW60" i="30" a="1"/>
  <c r="AW60" i="30" s="1"/>
  <c r="AV49" i="30" a="1"/>
  <c r="AV49" i="30" s="1"/>
  <c r="AY60" i="30" a="1"/>
  <c r="AY60" i="30" s="1"/>
  <c r="AX49" i="30" a="1"/>
  <c r="AX49" i="30" s="1"/>
  <c r="AX60" i="30" a="1"/>
  <c r="AX60" i="30" s="1"/>
  <c r="AY49" i="30" a="1"/>
  <c r="AY49" i="30" s="1"/>
  <c r="AZ60" i="30" a="1"/>
  <c r="AZ60" i="30" s="1"/>
  <c r="AS60" i="30" a="1"/>
  <c r="AS60" i="30" s="1"/>
  <c r="AZ49" i="30" a="1"/>
  <c r="AZ49" i="30" s="1"/>
  <c r="AS49" i="30" a="1"/>
  <c r="AS49" i="30" s="1"/>
  <c r="AT60" i="30" a="1"/>
  <c r="AT60" i="30" s="1"/>
  <c r="AU49" i="30" a="1"/>
  <c r="AU49" i="30" s="1"/>
  <c r="AU60" i="30" a="1"/>
  <c r="AU60" i="30" s="1"/>
  <c r="AV60" i="30" a="1"/>
  <c r="AV60" i="30" s="1"/>
  <c r="AW49" i="30" a="1"/>
  <c r="AW49" i="30" s="1"/>
  <c r="AB32" i="30" a="1"/>
  <c r="AB32" i="30" s="1"/>
  <c r="V54" i="30" a="1"/>
  <c r="V54" i="30" s="1"/>
  <c r="W54" i="30" a="1"/>
  <c r="W54" i="30" s="1"/>
  <c r="U43" i="30" a="1"/>
  <c r="U43" i="30" s="1"/>
  <c r="X54" i="30" a="1"/>
  <c r="X54" i="30" s="1"/>
  <c r="U32" i="30" a="1"/>
  <c r="U32" i="30" s="1"/>
  <c r="X43" i="30" a="1"/>
  <c r="X43" i="30" s="1"/>
  <c r="AA54" i="30" a="1"/>
  <c r="AA54" i="30" s="1"/>
  <c r="V32" i="30" a="1"/>
  <c r="V32" i="30" s="1"/>
  <c r="W32" i="30" a="1"/>
  <c r="W32" i="30" s="1"/>
  <c r="X32" i="30" a="1"/>
  <c r="X32" i="30" s="1"/>
  <c r="V43" i="30" a="1"/>
  <c r="V43" i="30" s="1"/>
  <c r="Y32" i="30" a="1"/>
  <c r="Y32" i="30" s="1"/>
  <c r="W43" i="30" a="1"/>
  <c r="W43" i="30" s="1"/>
  <c r="U54" i="30" a="1"/>
  <c r="U54" i="30" s="1"/>
  <c r="Z32" i="30" a="1"/>
  <c r="Z32" i="30" s="1"/>
  <c r="Y43" i="30" a="1"/>
  <c r="Y43" i="30" s="1"/>
  <c r="AA32" i="30" a="1"/>
  <c r="AA32" i="30" s="1"/>
  <c r="Z43" i="30" a="1"/>
  <c r="Z43" i="30" s="1"/>
  <c r="AB43" i="30" a="1"/>
  <c r="AB43" i="30" s="1"/>
  <c r="Z54" i="30" a="1"/>
  <c r="Z54" i="30" s="1"/>
  <c r="AA43" i="30" a="1"/>
  <c r="AA43" i="30" s="1"/>
  <c r="Y54" i="30" a="1"/>
  <c r="Y54" i="30" s="1"/>
  <c r="AB54" i="30" a="1"/>
  <c r="AB54" i="30" s="1"/>
  <c r="U32" i="29" a="1"/>
  <c r="U32" i="29" s="1"/>
  <c r="AB43" i="29" a="1"/>
  <c r="AB43" i="29" s="1"/>
  <c r="AA54" i="29" a="1"/>
  <c r="AA54" i="29" s="1"/>
  <c r="V32" i="29" a="1"/>
  <c r="V32" i="29" s="1"/>
  <c r="AB54" i="29" a="1"/>
  <c r="AB54" i="29" s="1"/>
  <c r="W32" i="29" a="1"/>
  <c r="W32" i="29" s="1"/>
  <c r="X32" i="29" a="1"/>
  <c r="X32" i="29" s="1"/>
  <c r="Z43" i="29" a="1"/>
  <c r="Z43" i="29" s="1"/>
  <c r="Y32" i="29" a="1"/>
  <c r="Y32" i="29" s="1"/>
  <c r="V43" i="29" a="1"/>
  <c r="V43" i="29" s="1"/>
  <c r="W54" i="29" a="1"/>
  <c r="W54" i="29" s="1"/>
  <c r="W43" i="29" a="1"/>
  <c r="W43" i="29" s="1"/>
  <c r="X54" i="29" a="1"/>
  <c r="X54" i="29" s="1"/>
  <c r="X43" i="29" a="1"/>
  <c r="X43" i="29" s="1"/>
  <c r="Y54" i="29" a="1"/>
  <c r="Y54" i="29" s="1"/>
  <c r="Y43" i="29" a="1"/>
  <c r="Y43" i="29" s="1"/>
  <c r="Z54" i="29" a="1"/>
  <c r="Z54" i="29" s="1"/>
  <c r="AA32" i="29" a="1"/>
  <c r="AA32" i="29" s="1"/>
  <c r="U43" i="29" a="1"/>
  <c r="U43" i="29" s="1"/>
  <c r="U54" i="29" a="1"/>
  <c r="U54" i="29" s="1"/>
  <c r="AA43" i="29" a="1"/>
  <c r="AA43" i="29" s="1"/>
  <c r="V54" i="29" a="1"/>
  <c r="V54" i="29" s="1"/>
  <c r="AB32" i="29" a="1"/>
  <c r="AB32" i="29" s="1"/>
  <c r="Z32" i="29" a="1"/>
  <c r="Z32" i="29" s="1"/>
  <c r="BD31" i="30" a="1"/>
  <c r="BD31" i="30" s="1"/>
  <c r="BG42" i="30" a="1"/>
  <c r="BG42" i="30" s="1"/>
  <c r="BF31" i="30" a="1"/>
  <c r="BF31" i="30" s="1"/>
  <c r="BA42" i="30" a="1"/>
  <c r="BA42" i="30" s="1"/>
  <c r="BC31" i="30" a="1"/>
  <c r="BC31" i="30" s="1"/>
  <c r="BD42" i="30" a="1"/>
  <c r="BD42" i="30" s="1"/>
  <c r="BC53" i="30" a="1"/>
  <c r="BC53" i="30" s="1"/>
  <c r="BE31" i="30" a="1"/>
  <c r="BE31" i="30" s="1"/>
  <c r="BE42" i="30" a="1"/>
  <c r="BE42" i="30" s="1"/>
  <c r="BH53" i="30" a="1"/>
  <c r="BH53" i="30" s="1"/>
  <c r="BG31" i="30" a="1"/>
  <c r="BG31" i="30" s="1"/>
  <c r="BF42" i="30" a="1"/>
  <c r="BF42" i="30" s="1"/>
  <c r="BH31" i="30" a="1"/>
  <c r="BH31" i="30" s="1"/>
  <c r="BH42" i="30" a="1"/>
  <c r="BH42" i="30" s="1"/>
  <c r="BA53" i="30" a="1"/>
  <c r="BA53" i="30" s="1"/>
  <c r="BB53" i="30" a="1"/>
  <c r="BB53" i="30" s="1"/>
  <c r="BD53" i="30" a="1"/>
  <c r="BD53" i="30" s="1"/>
  <c r="BE53" i="30" a="1"/>
  <c r="BE53" i="30" s="1"/>
  <c r="BB42" i="30" a="1"/>
  <c r="BB42" i="30" s="1"/>
  <c r="BF53" i="30" a="1"/>
  <c r="BF53" i="30" s="1"/>
  <c r="BC42" i="30" a="1"/>
  <c r="BC42" i="30" s="1"/>
  <c r="BG53" i="30" a="1"/>
  <c r="BG53" i="30" s="1"/>
  <c r="BA31" i="30" a="1"/>
  <c r="BA31" i="30" s="1"/>
  <c r="BB31" i="30" a="1"/>
  <c r="BB31" i="30" s="1"/>
  <c r="AW34" i="29" a="1"/>
  <c r="AW34" i="29" s="1"/>
  <c r="AV34" i="29" a="1"/>
  <c r="AV34" i="29" s="1"/>
  <c r="AT34" i="29" a="1"/>
  <c r="AT34" i="29" s="1"/>
  <c r="AZ34" i="29" a="1"/>
  <c r="AZ34" i="29" s="1"/>
  <c r="AY34" i="29" a="1"/>
  <c r="AY34" i="29" s="1"/>
  <c r="AS34" i="29" a="1"/>
  <c r="AS34" i="29" s="1"/>
  <c r="AS56" i="29" a="1"/>
  <c r="AS56" i="29" s="1"/>
  <c r="AT56" i="29" a="1"/>
  <c r="AT56" i="29" s="1"/>
  <c r="AU56" i="29" a="1"/>
  <c r="AU56" i="29" s="1"/>
  <c r="AS45" i="29" a="1"/>
  <c r="AS45" i="29" s="1"/>
  <c r="AV56" i="29" a="1"/>
  <c r="AV56" i="29" s="1"/>
  <c r="AU45" i="29" a="1"/>
  <c r="AU45" i="29" s="1"/>
  <c r="AX56" i="29" a="1"/>
  <c r="AX56" i="29" s="1"/>
  <c r="AX34" i="29" a="1"/>
  <c r="AX34" i="29" s="1"/>
  <c r="AU34" i="29" a="1"/>
  <c r="AU34" i="29" s="1"/>
  <c r="AT45" i="29" a="1"/>
  <c r="AT45" i="29" s="1"/>
  <c r="AX45" i="29" a="1"/>
  <c r="AX45" i="29" s="1"/>
  <c r="AV45" i="29" a="1"/>
  <c r="AV45" i="29" s="1"/>
  <c r="AY45" i="29" a="1"/>
  <c r="AY45" i="29" s="1"/>
  <c r="AZ45" i="29" a="1"/>
  <c r="AZ45" i="29" s="1"/>
  <c r="AW56" i="29" a="1"/>
  <c r="AW56" i="29" s="1"/>
  <c r="AY56" i="29" a="1"/>
  <c r="AY56" i="29" s="1"/>
  <c r="AZ56" i="29" a="1"/>
  <c r="AZ56" i="29" s="1"/>
  <c r="AW45" i="29" a="1"/>
  <c r="AW45" i="29" s="1"/>
  <c r="Y38" i="29" a="1"/>
  <c r="Y38" i="29" s="1"/>
  <c r="X38" i="29" a="1"/>
  <c r="X38" i="29" s="1"/>
  <c r="V38" i="29" a="1"/>
  <c r="V38" i="29" s="1"/>
  <c r="Z38" i="29" a="1"/>
  <c r="Z38" i="29" s="1"/>
  <c r="W38" i="29" a="1"/>
  <c r="W38" i="29" s="1"/>
  <c r="U38" i="29" a="1"/>
  <c r="U38" i="29" s="1"/>
  <c r="AB38" i="29" a="1"/>
  <c r="AB38" i="29" s="1"/>
  <c r="Z49" i="29" a="1"/>
  <c r="Z49" i="29" s="1"/>
  <c r="AA38" i="29" a="1"/>
  <c r="AA38" i="29" s="1"/>
  <c r="AB49" i="29" a="1"/>
  <c r="AB49" i="29" s="1"/>
  <c r="V60" i="29" a="1"/>
  <c r="V60" i="29" s="1"/>
  <c r="U49" i="29" a="1"/>
  <c r="U49" i="29" s="1"/>
  <c r="V49" i="29" a="1"/>
  <c r="V49" i="29" s="1"/>
  <c r="X49" i="29" a="1"/>
  <c r="X49" i="29" s="1"/>
  <c r="W60" i="29" a="1"/>
  <c r="W60" i="29" s="1"/>
  <c r="X60" i="29" a="1"/>
  <c r="X60" i="29" s="1"/>
  <c r="Y60" i="29" a="1"/>
  <c r="Y60" i="29" s="1"/>
  <c r="AA60" i="29" a="1"/>
  <c r="AA60" i="29" s="1"/>
  <c r="W49" i="29" a="1"/>
  <c r="W49" i="29" s="1"/>
  <c r="U60" i="29" a="1"/>
  <c r="U60" i="29" s="1"/>
  <c r="Y49" i="29" a="1"/>
  <c r="Y49" i="29" s="1"/>
  <c r="Z60" i="29" a="1"/>
  <c r="Z60" i="29" s="1"/>
  <c r="AB60" i="29" a="1"/>
  <c r="AB60" i="29" s="1"/>
  <c r="AA49" i="29" a="1"/>
  <c r="AA49" i="29" s="1"/>
  <c r="BK44" i="30" a="1"/>
  <c r="BK44" i="30" s="1"/>
  <c r="BN55" i="30" a="1"/>
  <c r="BN55" i="30" s="1"/>
  <c r="BI33" i="30" a="1"/>
  <c r="BI33" i="30" s="1"/>
  <c r="BL44" i="30" a="1"/>
  <c r="BL44" i="30" s="1"/>
  <c r="BO55" i="30" a="1"/>
  <c r="BO55" i="30" s="1"/>
  <c r="BJ33" i="30" a="1"/>
  <c r="BJ33" i="30" s="1"/>
  <c r="BM44" i="30" a="1"/>
  <c r="BM44" i="30" s="1"/>
  <c r="BP55" i="30" a="1"/>
  <c r="BP55" i="30" s="1"/>
  <c r="BM33" i="30" a="1"/>
  <c r="BM33" i="30" s="1"/>
  <c r="BP44" i="30" a="1"/>
  <c r="BP44" i="30" s="1"/>
  <c r="BN33" i="30" a="1"/>
  <c r="BN33" i="30" s="1"/>
  <c r="BI44" i="30" a="1"/>
  <c r="BI44" i="30" s="1"/>
  <c r="BO33" i="30" a="1"/>
  <c r="BO33" i="30" s="1"/>
  <c r="BJ44" i="30" a="1"/>
  <c r="BJ44" i="30" s="1"/>
  <c r="BI55" i="30" a="1"/>
  <c r="BI55" i="30" s="1"/>
  <c r="BP33" i="30" a="1"/>
  <c r="BP33" i="30" s="1"/>
  <c r="BN44" i="30" a="1"/>
  <c r="BN44" i="30" s="1"/>
  <c r="BJ55" i="30" a="1"/>
  <c r="BJ55" i="30" s="1"/>
  <c r="BO44" i="30" a="1"/>
  <c r="BO44" i="30" s="1"/>
  <c r="BK55" i="30" a="1"/>
  <c r="BK55" i="30" s="1"/>
  <c r="BL55" i="30" a="1"/>
  <c r="BL55" i="30" s="1"/>
  <c r="BM55" i="30" a="1"/>
  <c r="BM55" i="30" s="1"/>
  <c r="BK33" i="30" a="1"/>
  <c r="BK33" i="30" s="1"/>
  <c r="BL33" i="30" a="1"/>
  <c r="BL33" i="30" s="1"/>
  <c r="AH34" i="30" a="1"/>
  <c r="AH34" i="30" s="1"/>
  <c r="AG34" i="30" a="1"/>
  <c r="AG34" i="30" s="1"/>
  <c r="AJ34" i="30" a="1"/>
  <c r="AJ34" i="30" s="1"/>
  <c r="AF34" i="30" a="1"/>
  <c r="AF34" i="30" s="1"/>
  <c r="AE34" i="30" a="1"/>
  <c r="AE34" i="30" s="1"/>
  <c r="AD34" i="30" a="1"/>
  <c r="AD34" i="30" s="1"/>
  <c r="AC45" i="30" a="1"/>
  <c r="AC45" i="30" s="1"/>
  <c r="AF56" i="30" a="1"/>
  <c r="AF56" i="30" s="1"/>
  <c r="AC34" i="30" a="1"/>
  <c r="AC34" i="30" s="1"/>
  <c r="AE45" i="30" a="1"/>
  <c r="AE45" i="30" s="1"/>
  <c r="AH56" i="30" a="1"/>
  <c r="AH56" i="30" s="1"/>
  <c r="AF45" i="30" a="1"/>
  <c r="AF45" i="30" s="1"/>
  <c r="AI56" i="30" a="1"/>
  <c r="AI56" i="30" s="1"/>
  <c r="AH45" i="30" a="1"/>
  <c r="AH45" i="30" s="1"/>
  <c r="AD45" i="30" a="1"/>
  <c r="AD45" i="30" s="1"/>
  <c r="AI45" i="30" a="1"/>
  <c r="AI45" i="30" s="1"/>
  <c r="AD56" i="30" a="1"/>
  <c r="AD56" i="30" s="1"/>
  <c r="AI34" i="30" a="1"/>
  <c r="AI34" i="30" s="1"/>
  <c r="AG45" i="30" a="1"/>
  <c r="AG45" i="30" s="1"/>
  <c r="AE56" i="30" a="1"/>
  <c r="AE56" i="30" s="1"/>
  <c r="AG56" i="30" a="1"/>
  <c r="AG56" i="30" s="1"/>
  <c r="AJ56" i="30" a="1"/>
  <c r="AJ56" i="30" s="1"/>
  <c r="AJ45" i="30" a="1"/>
  <c r="AJ45" i="30" s="1"/>
  <c r="AC56" i="30" a="1"/>
  <c r="AC56" i="30" s="1"/>
  <c r="BB52" i="30" a="1"/>
  <c r="BB52" i="30" s="1"/>
  <c r="U3" i="30"/>
  <c r="BA41" i="30" a="1"/>
  <c r="BA41" i="30" s="1"/>
  <c r="BD52" i="30" a="1"/>
  <c r="BD52" i="30" s="1"/>
  <c r="BB30" i="30" a="1"/>
  <c r="BB30" i="30" s="1"/>
  <c r="BD41" i="30" a="1"/>
  <c r="BD41" i="30" s="1"/>
  <c r="BE52" i="30" a="1"/>
  <c r="BE52" i="30" s="1"/>
  <c r="BG30" i="30" a="1"/>
  <c r="BG30" i="30" s="1"/>
  <c r="BE41" i="30" a="1"/>
  <c r="BE41" i="30" s="1"/>
  <c r="BF52" i="30" a="1"/>
  <c r="BF52" i="30" s="1"/>
  <c r="BH30" i="30" a="1"/>
  <c r="BH30" i="30" s="1"/>
  <c r="BF41" i="30" a="1"/>
  <c r="BF41" i="30" s="1"/>
  <c r="BG52" i="30" a="1"/>
  <c r="BG52" i="30" s="1"/>
  <c r="BG41" i="30" a="1"/>
  <c r="BG41" i="30" s="1"/>
  <c r="BH52" i="30" a="1"/>
  <c r="BH52" i="30" s="1"/>
  <c r="BH41" i="30" a="1"/>
  <c r="BH41" i="30" s="1"/>
  <c r="BE30" i="30" a="1"/>
  <c r="BE30" i="30" s="1"/>
  <c r="BF30" i="30" a="1"/>
  <c r="BF30" i="30" s="1"/>
  <c r="BC52" i="30" a="1"/>
  <c r="BC52" i="30" s="1"/>
  <c r="BA30" i="30" a="1"/>
  <c r="BA30" i="30" s="1"/>
  <c r="BC30" i="30" a="1"/>
  <c r="BC30" i="30" s="1"/>
  <c r="BD30" i="30" a="1"/>
  <c r="BD30" i="30" s="1"/>
  <c r="BA52" i="30" a="1"/>
  <c r="BA52" i="30" s="1"/>
  <c r="BC41" i="30" a="1"/>
  <c r="BC41" i="30" s="1"/>
  <c r="BB41" i="30" a="1"/>
  <c r="BB41" i="30" s="1"/>
  <c r="AI35" i="28" a="1"/>
  <c r="AI35" i="28" s="1"/>
  <c r="AC35" i="28" a="1"/>
  <c r="AC35" i="28" s="1"/>
  <c r="AE57" i="28" a="1"/>
  <c r="AE57" i="28" s="1"/>
  <c r="AC46" i="28" a="1"/>
  <c r="AC46" i="28" s="1"/>
  <c r="AF57" i="28" a="1"/>
  <c r="AF57" i="28" s="1"/>
  <c r="AH35" i="28" a="1"/>
  <c r="AH35" i="28" s="1"/>
  <c r="AD46" i="28" a="1"/>
  <c r="AD46" i="28" s="1"/>
  <c r="AG57" i="28" a="1"/>
  <c r="AG57" i="28" s="1"/>
  <c r="AD35" i="28" a="1"/>
  <c r="AD35" i="28" s="1"/>
  <c r="AH46" i="28" a="1"/>
  <c r="AH46" i="28" s="1"/>
  <c r="AH57" i="28" a="1"/>
  <c r="AH57" i="28" s="1"/>
  <c r="AI46" i="28" a="1"/>
  <c r="AI46" i="28" s="1"/>
  <c r="AI57" i="28" a="1"/>
  <c r="AI57" i="28" s="1"/>
  <c r="AJ46" i="28" a="1"/>
  <c r="AJ46" i="28" s="1"/>
  <c r="AJ57" i="28" a="1"/>
  <c r="AJ57" i="28" s="1"/>
  <c r="AJ35" i="28" a="1"/>
  <c r="AJ35" i="28" s="1"/>
  <c r="AG35" i="28" a="1"/>
  <c r="AG35" i="28" s="1"/>
  <c r="AC57" i="28" a="1"/>
  <c r="AC57" i="28" s="1"/>
  <c r="AF35" i="28" a="1"/>
  <c r="AF35" i="28" s="1"/>
  <c r="AD57" i="28" a="1"/>
  <c r="AD57" i="28" s="1"/>
  <c r="AE35" i="28" a="1"/>
  <c r="AE35" i="28" s="1"/>
  <c r="AE46" i="28" a="1"/>
  <c r="AE46" i="28" s="1"/>
  <c r="AG46" i="28" a="1"/>
  <c r="AG46" i="28" s="1"/>
  <c r="AF46" i="28" a="1"/>
  <c r="AF46" i="28" s="1"/>
  <c r="BF36" i="29" a="1"/>
  <c r="BF36" i="29" s="1"/>
  <c r="BE36" i="29" a="1"/>
  <c r="BE36" i="29" s="1"/>
  <c r="BA36" i="29" a="1"/>
  <c r="BA36" i="29" s="1"/>
  <c r="BG36" i="29" a="1"/>
  <c r="BG36" i="29" s="1"/>
  <c r="BD36" i="29" a="1"/>
  <c r="BD36" i="29" s="1"/>
  <c r="BC58" i="29" a="1"/>
  <c r="BC58" i="29" s="1"/>
  <c r="BC36" i="29" a="1"/>
  <c r="BC36" i="29" s="1"/>
  <c r="BA47" i="29" a="1"/>
  <c r="BA47" i="29" s="1"/>
  <c r="BD58" i="29" a="1"/>
  <c r="BD58" i="29" s="1"/>
  <c r="BB36" i="29" a="1"/>
  <c r="BB36" i="29" s="1"/>
  <c r="BB47" i="29" a="1"/>
  <c r="BB47" i="29" s="1"/>
  <c r="BE58" i="29" a="1"/>
  <c r="BE58" i="29" s="1"/>
  <c r="BC47" i="29" a="1"/>
  <c r="BC47" i="29" s="1"/>
  <c r="BF58" i="29" a="1"/>
  <c r="BF58" i="29" s="1"/>
  <c r="BE47" i="29" a="1"/>
  <c r="BE47" i="29" s="1"/>
  <c r="BH58" i="29" a="1"/>
  <c r="BH58" i="29" s="1"/>
  <c r="BD47" i="29" a="1"/>
  <c r="BD47" i="29" s="1"/>
  <c r="BF47" i="29" a="1"/>
  <c r="BF47" i="29" s="1"/>
  <c r="BG47" i="29" a="1"/>
  <c r="BG47" i="29" s="1"/>
  <c r="BH36" i="29" a="1"/>
  <c r="BH36" i="29" s="1"/>
  <c r="BB58" i="29" a="1"/>
  <c r="BB58" i="29" s="1"/>
  <c r="BH47" i="29" a="1"/>
  <c r="BH47" i="29" s="1"/>
  <c r="BA58" i="29" a="1"/>
  <c r="BA58" i="29" s="1"/>
  <c r="BG58" i="29" a="1"/>
  <c r="BG58" i="29" s="1"/>
  <c r="BL45" i="28" a="1"/>
  <c r="BL45" i="28" s="1"/>
  <c r="BM56" i="28" a="1"/>
  <c r="BM56" i="28" s="1"/>
  <c r="BK34" i="28" a="1"/>
  <c r="BK34" i="28" s="1"/>
  <c r="BK45" i="28" a="1"/>
  <c r="BK45" i="28" s="1"/>
  <c r="BJ34" i="28" a="1"/>
  <c r="BJ34" i="28" s="1"/>
  <c r="BO56" i="28" a="1"/>
  <c r="BO56" i="28" s="1"/>
  <c r="BN45" i="28" a="1"/>
  <c r="BN45" i="28" s="1"/>
  <c r="BI34" i="28" a="1"/>
  <c r="BI34" i="28" s="1"/>
  <c r="BN56" i="28" a="1"/>
  <c r="BN56" i="28" s="1"/>
  <c r="BM45" i="28" a="1"/>
  <c r="BM45" i="28" s="1"/>
  <c r="BP34" i="28" a="1"/>
  <c r="BP34" i="28" s="1"/>
  <c r="BO34" i="28" a="1"/>
  <c r="BO34" i="28" s="1"/>
  <c r="BI45" i="28" a="1"/>
  <c r="BI45" i="28" s="1"/>
  <c r="BP56" i="28" a="1"/>
  <c r="BP56" i="28" s="1"/>
  <c r="BK56" i="28" a="1"/>
  <c r="BK56" i="28" s="1"/>
  <c r="BI56" i="28" a="1"/>
  <c r="BI56" i="28" s="1"/>
  <c r="BP45" i="28" a="1"/>
  <c r="BP45" i="28" s="1"/>
  <c r="BO45" i="28" a="1"/>
  <c r="BO45" i="28" s="1"/>
  <c r="BL34" i="28" a="1"/>
  <c r="BL34" i="28" s="1"/>
  <c r="BJ45" i="28" a="1"/>
  <c r="BJ45" i="28" s="1"/>
  <c r="BL56" i="28" a="1"/>
  <c r="BL56" i="28" s="1"/>
  <c r="BJ56" i="28" a="1"/>
  <c r="BJ56" i="28" s="1"/>
  <c r="BM34" i="28" a="1"/>
  <c r="BM34" i="28" s="1"/>
  <c r="BN34" i="28" a="1"/>
  <c r="BN34" i="28" s="1"/>
  <c r="BD30" i="29" a="1"/>
  <c r="BD30" i="29" s="1"/>
  <c r="BE30" i="29" a="1"/>
  <c r="BE30" i="29" s="1"/>
  <c r="BF30" i="29" a="1"/>
  <c r="BF30" i="29" s="1"/>
  <c r="BE41" i="29" a="1"/>
  <c r="BE41" i="29" s="1"/>
  <c r="BH52" i="29" a="1"/>
  <c r="BH52" i="29" s="1"/>
  <c r="BF41" i="29" a="1"/>
  <c r="BF41" i="29" s="1"/>
  <c r="BG41" i="29" a="1"/>
  <c r="BG41" i="29" s="1"/>
  <c r="BA30" i="29" a="1"/>
  <c r="BA30" i="29" s="1"/>
  <c r="BH41" i="29" a="1"/>
  <c r="BH41" i="29" s="1"/>
  <c r="BC41" i="29" a="1"/>
  <c r="BC41" i="29" s="1"/>
  <c r="BB52" i="29" a="1"/>
  <c r="BB52" i="29" s="1"/>
  <c r="BD52" i="29" a="1"/>
  <c r="BD52" i="29" s="1"/>
  <c r="BD41" i="29" a="1"/>
  <c r="BD41" i="29" s="1"/>
  <c r="BF52" i="29" a="1"/>
  <c r="BF52" i="29" s="1"/>
  <c r="U3" i="29"/>
  <c r="BG52" i="29" a="1"/>
  <c r="BG52" i="29" s="1"/>
  <c r="BH30" i="29" a="1"/>
  <c r="BH30" i="29" s="1"/>
  <c r="BB30" i="29" a="1"/>
  <c r="BB30" i="29" s="1"/>
  <c r="BC52" i="29" a="1"/>
  <c r="BC52" i="29" s="1"/>
  <c r="BA41" i="29" a="1"/>
  <c r="BA41" i="29" s="1"/>
  <c r="BB41" i="29" a="1"/>
  <c r="BB41" i="29" s="1"/>
  <c r="BC30" i="29" a="1"/>
  <c r="BC30" i="29" s="1"/>
  <c r="BG30" i="29" a="1"/>
  <c r="BG30" i="29" s="1"/>
  <c r="BA52" i="29" a="1"/>
  <c r="BA52" i="29" s="1"/>
  <c r="BE52" i="29" a="1"/>
  <c r="BE52" i="29" s="1"/>
  <c r="J38" i="30" a="1"/>
  <c r="J38" i="30" s="1"/>
  <c r="I38" i="30" a="1"/>
  <c r="I38" i="30" s="1"/>
  <c r="L38" i="30" a="1"/>
  <c r="L38" i="30" s="1"/>
  <c r="K38" i="30" a="1"/>
  <c r="K38" i="30" s="1"/>
  <c r="H38" i="30" a="1"/>
  <c r="H38" i="30" s="1"/>
  <c r="G38" i="30" a="1"/>
  <c r="G38" i="30" s="1"/>
  <c r="F38" i="30" a="1"/>
  <c r="F38" i="30" s="1"/>
  <c r="E38" i="30" a="1"/>
  <c r="E38" i="30" s="1"/>
  <c r="J49" i="30" a="1"/>
  <c r="J49" i="30" s="1"/>
  <c r="K49" i="30" a="1"/>
  <c r="K49" i="30" s="1"/>
  <c r="L49" i="30" a="1"/>
  <c r="L49" i="30" s="1"/>
  <c r="E60" i="30" a="1"/>
  <c r="E60" i="30" s="1"/>
  <c r="G60" i="30" a="1"/>
  <c r="G60" i="30" s="1"/>
  <c r="F49" i="30" a="1"/>
  <c r="F49" i="30" s="1"/>
  <c r="H60" i="30" a="1"/>
  <c r="H60" i="30" s="1"/>
  <c r="L60" i="30" a="1"/>
  <c r="L60" i="30" s="1"/>
  <c r="I60" i="30" a="1"/>
  <c r="I60" i="30" s="1"/>
  <c r="F60" i="30" a="1"/>
  <c r="F60" i="30" s="1"/>
  <c r="G49" i="30" a="1"/>
  <c r="G49" i="30" s="1"/>
  <c r="J60" i="30" a="1"/>
  <c r="J60" i="30" s="1"/>
  <c r="H49" i="30" a="1"/>
  <c r="H49" i="30" s="1"/>
  <c r="K60" i="30" a="1"/>
  <c r="K60" i="30" s="1"/>
  <c r="I49" i="30" a="1"/>
  <c r="I49" i="30" s="1"/>
  <c r="E49" i="30" a="1"/>
  <c r="E49" i="30" s="1"/>
  <c r="AV33" i="30" a="1"/>
  <c r="AV33" i="30" s="1"/>
  <c r="AY44" i="30" a="1"/>
  <c r="AY44" i="30" s="1"/>
  <c r="AW33" i="30" a="1"/>
  <c r="AW33" i="30" s="1"/>
  <c r="AZ44" i="30" a="1"/>
  <c r="AZ44" i="30" s="1"/>
  <c r="AX33" i="30" a="1"/>
  <c r="AX33" i="30" s="1"/>
  <c r="AU55" i="30" a="1"/>
  <c r="AU55" i="30" s="1"/>
  <c r="AT33" i="30" a="1"/>
  <c r="AT33" i="30" s="1"/>
  <c r="AS44" i="30" a="1"/>
  <c r="AS44" i="30" s="1"/>
  <c r="AU33" i="30" a="1"/>
  <c r="AU33" i="30" s="1"/>
  <c r="AT44" i="30" a="1"/>
  <c r="AT44" i="30" s="1"/>
  <c r="AY33" i="30" a="1"/>
  <c r="AY33" i="30" s="1"/>
  <c r="AU44" i="30" a="1"/>
  <c r="AU44" i="30" s="1"/>
  <c r="AS55" i="30" a="1"/>
  <c r="AS55" i="30" s="1"/>
  <c r="AZ33" i="30" a="1"/>
  <c r="AZ33" i="30" s="1"/>
  <c r="AV44" i="30" a="1"/>
  <c r="AV44" i="30" s="1"/>
  <c r="AT55" i="30" a="1"/>
  <c r="AT55" i="30" s="1"/>
  <c r="AS33" i="30" a="1"/>
  <c r="AS33" i="30" s="1"/>
  <c r="AX44" i="30" a="1"/>
  <c r="AX44" i="30" s="1"/>
  <c r="AW55" i="30" a="1"/>
  <c r="AW55" i="30" s="1"/>
  <c r="AX55" i="30" a="1"/>
  <c r="AX55" i="30" s="1"/>
  <c r="AY55" i="30" a="1"/>
  <c r="AY55" i="30" s="1"/>
  <c r="AZ55" i="30" a="1"/>
  <c r="AZ55" i="30" s="1"/>
  <c r="AW44" i="30" a="1"/>
  <c r="AW44" i="30" s="1"/>
  <c r="AV55" i="30" a="1"/>
  <c r="AV55" i="30" s="1"/>
  <c r="AN32" i="30" a="1"/>
  <c r="AN32" i="30" s="1"/>
  <c r="AQ43" i="30" a="1"/>
  <c r="AQ43" i="30" s="1"/>
  <c r="AO32" i="30" a="1"/>
  <c r="AO32" i="30" s="1"/>
  <c r="AR43" i="30" a="1"/>
  <c r="AR43" i="30" s="1"/>
  <c r="AP32" i="30" a="1"/>
  <c r="AP32" i="30" s="1"/>
  <c r="AM54" i="30" a="1"/>
  <c r="AM54" i="30" s="1"/>
  <c r="AL32" i="30" a="1"/>
  <c r="AL32" i="30" s="1"/>
  <c r="AK43" i="30" a="1"/>
  <c r="AK43" i="30" s="1"/>
  <c r="AM32" i="30" a="1"/>
  <c r="AM32" i="30" s="1"/>
  <c r="AL43" i="30" a="1"/>
  <c r="AL43" i="30" s="1"/>
  <c r="AQ32" i="30" a="1"/>
  <c r="AQ32" i="30" s="1"/>
  <c r="AM43" i="30" a="1"/>
  <c r="AM43" i="30" s="1"/>
  <c r="AK54" i="30" a="1"/>
  <c r="AK54" i="30" s="1"/>
  <c r="AR32" i="30" a="1"/>
  <c r="AR32" i="30" s="1"/>
  <c r="AN43" i="30" a="1"/>
  <c r="AN43" i="30" s="1"/>
  <c r="AL54" i="30" a="1"/>
  <c r="AL54" i="30" s="1"/>
  <c r="AP54" i="30" a="1"/>
  <c r="AP54" i="30" s="1"/>
  <c r="AQ54" i="30" a="1"/>
  <c r="AQ54" i="30" s="1"/>
  <c r="AO43" i="30" a="1"/>
  <c r="AO43" i="30" s="1"/>
  <c r="AR54" i="30" a="1"/>
  <c r="AR54" i="30" s="1"/>
  <c r="AP43" i="30" a="1"/>
  <c r="AP43" i="30" s="1"/>
  <c r="AN54" i="30" a="1"/>
  <c r="AN54" i="30" s="1"/>
  <c r="AK32" i="30" a="1"/>
  <c r="AK32" i="30" s="1"/>
  <c r="AO54" i="30" a="1"/>
  <c r="AO54" i="30" s="1"/>
  <c r="AW31" i="29" a="1"/>
  <c r="AW31" i="29" s="1"/>
  <c r="AZ42" i="29" a="1"/>
  <c r="AZ42" i="29" s="1"/>
  <c r="AX31" i="29" a="1"/>
  <c r="AX31" i="29" s="1"/>
  <c r="AY31" i="29" a="1"/>
  <c r="AY31" i="29" s="1"/>
  <c r="AS53" i="29" a="1"/>
  <c r="AS53" i="29" s="1"/>
  <c r="AZ31" i="29" a="1"/>
  <c r="AZ31" i="29" s="1"/>
  <c r="AT53" i="29" a="1"/>
  <c r="AT53" i="29" s="1"/>
  <c r="AU31" i="29" a="1"/>
  <c r="AU31" i="29" s="1"/>
  <c r="AT42" i="29" a="1"/>
  <c r="AT42" i="29" s="1"/>
  <c r="AV42" i="29" a="1"/>
  <c r="AV42" i="29" s="1"/>
  <c r="AU53" i="29" a="1"/>
  <c r="AU53" i="29" s="1"/>
  <c r="AS42" i="29" a="1"/>
  <c r="AS42" i="29" s="1"/>
  <c r="AV53" i="29" a="1"/>
  <c r="AV53" i="29" s="1"/>
  <c r="AS31" i="29" a="1"/>
  <c r="AS31" i="29" s="1"/>
  <c r="AU42" i="29" a="1"/>
  <c r="AU42" i="29" s="1"/>
  <c r="AW53" i="29" a="1"/>
  <c r="AW53" i="29" s="1"/>
  <c r="AT31" i="29" a="1"/>
  <c r="AT31" i="29" s="1"/>
  <c r="AW42" i="29" a="1"/>
  <c r="AW42" i="29" s="1"/>
  <c r="AX53" i="29" a="1"/>
  <c r="AX53" i="29" s="1"/>
  <c r="AV31" i="29" a="1"/>
  <c r="AV31" i="29" s="1"/>
  <c r="AX42" i="29" a="1"/>
  <c r="AX42" i="29" s="1"/>
  <c r="AY53" i="29" a="1"/>
  <c r="AY53" i="29" s="1"/>
  <c r="AZ53" i="29" a="1"/>
  <c r="AZ53" i="29" s="1"/>
  <c r="AY42" i="29" a="1"/>
  <c r="AY42" i="29" s="1"/>
  <c r="T37" i="28" a="1"/>
  <c r="T37" i="28" s="1"/>
  <c r="N37" i="28" a="1"/>
  <c r="N37" i="28" s="1"/>
  <c r="S37" i="28" a="1"/>
  <c r="S37" i="28" s="1"/>
  <c r="M37" i="28" a="1"/>
  <c r="M37" i="28" s="1"/>
  <c r="R37" i="28" a="1"/>
  <c r="R37" i="28" s="1"/>
  <c r="Q37" i="28" a="1"/>
  <c r="Q37" i="28" s="1"/>
  <c r="O37" i="28" a="1"/>
  <c r="O37" i="28" s="1"/>
  <c r="M59" i="28" a="1"/>
  <c r="M59" i="28" s="1"/>
  <c r="N59" i="28" a="1"/>
  <c r="N59" i="28" s="1"/>
  <c r="O59" i="28" a="1"/>
  <c r="O59" i="28" s="1"/>
  <c r="M48" i="28" a="1"/>
  <c r="M48" i="28" s="1"/>
  <c r="P59" i="28" a="1"/>
  <c r="P59" i="28" s="1"/>
  <c r="O48" i="28" a="1"/>
  <c r="O48" i="28" s="1"/>
  <c r="R59" i="28" a="1"/>
  <c r="R59" i="28" s="1"/>
  <c r="P37" i="28" a="1"/>
  <c r="P37" i="28" s="1"/>
  <c r="S59" i="28" a="1"/>
  <c r="S59" i="28" s="1"/>
  <c r="T59" i="28" a="1"/>
  <c r="T59" i="28" s="1"/>
  <c r="P48" i="28" a="1"/>
  <c r="P48" i="28" s="1"/>
  <c r="Q48" i="28" a="1"/>
  <c r="Q48" i="28" s="1"/>
  <c r="R48" i="28" a="1"/>
  <c r="R48" i="28" s="1"/>
  <c r="S48" i="28" a="1"/>
  <c r="S48" i="28" s="1"/>
  <c r="T48" i="28" a="1"/>
  <c r="T48" i="28" s="1"/>
  <c r="Q59" i="28" a="1"/>
  <c r="Q59" i="28" s="1"/>
  <c r="N48" i="28" a="1"/>
  <c r="N48" i="28" s="1"/>
  <c r="BH33" i="30" a="1"/>
  <c r="BH33" i="30" s="1"/>
  <c r="BB55" i="30" a="1"/>
  <c r="BB55" i="30" s="1"/>
  <c r="BC55" i="30" a="1"/>
  <c r="BC55" i="30" s="1"/>
  <c r="BA44" i="30" a="1"/>
  <c r="BA44" i="30" s="1"/>
  <c r="BD55" i="30" a="1"/>
  <c r="BD55" i="30" s="1"/>
  <c r="BA33" i="30" a="1"/>
  <c r="BA33" i="30" s="1"/>
  <c r="BD44" i="30" a="1"/>
  <c r="BD44" i="30" s="1"/>
  <c r="BG55" i="30" a="1"/>
  <c r="BG55" i="30" s="1"/>
  <c r="BH55" i="30" a="1"/>
  <c r="BH55" i="30" s="1"/>
  <c r="BB44" i="30" a="1"/>
  <c r="BB44" i="30" s="1"/>
  <c r="BE55" i="30" a="1"/>
  <c r="BE55" i="30" s="1"/>
  <c r="BC44" i="30" a="1"/>
  <c r="BC44" i="30" s="1"/>
  <c r="BB33" i="30" a="1"/>
  <c r="BB33" i="30" s="1"/>
  <c r="BE44" i="30" a="1"/>
  <c r="BE44" i="30" s="1"/>
  <c r="BC33" i="30" a="1"/>
  <c r="BC33" i="30" s="1"/>
  <c r="BF44" i="30" a="1"/>
  <c r="BF44" i="30" s="1"/>
  <c r="BG33" i="30" a="1"/>
  <c r="BG33" i="30" s="1"/>
  <c r="BG44" i="30" a="1"/>
  <c r="BG44" i="30" s="1"/>
  <c r="BH44" i="30" a="1"/>
  <c r="BH44" i="30" s="1"/>
  <c r="BD33" i="30" a="1"/>
  <c r="BD33" i="30" s="1"/>
  <c r="BE33" i="30" a="1"/>
  <c r="BE33" i="30" s="1"/>
  <c r="BF33" i="30" a="1"/>
  <c r="BF33" i="30" s="1"/>
  <c r="BA55" i="30" a="1"/>
  <c r="BA55" i="30" s="1"/>
  <c r="BF55" i="30" a="1"/>
  <c r="BF55" i="30" s="1"/>
  <c r="AV36" i="28" a="1"/>
  <c r="AV36" i="28" s="1"/>
  <c r="AS36" i="28" a="1"/>
  <c r="AS36" i="28" s="1"/>
  <c r="AZ36" i="28" a="1"/>
  <c r="AZ36" i="28" s="1"/>
  <c r="AY36" i="28" a="1"/>
  <c r="AY36" i="28" s="1"/>
  <c r="AX36" i="28" a="1"/>
  <c r="AX36" i="28" s="1"/>
  <c r="AS58" i="28" a="1"/>
  <c r="AS58" i="28" s="1"/>
  <c r="AT58" i="28" a="1"/>
  <c r="AT58" i="28" s="1"/>
  <c r="AW36" i="28" a="1"/>
  <c r="AW36" i="28" s="1"/>
  <c r="AU58" i="28" a="1"/>
  <c r="AU58" i="28" s="1"/>
  <c r="AT47" i="28" a="1"/>
  <c r="AT47" i="28" s="1"/>
  <c r="AW58" i="28" a="1"/>
  <c r="AW58" i="28" s="1"/>
  <c r="AY58" i="28" a="1"/>
  <c r="AY58" i="28" s="1"/>
  <c r="AU36" i="28" a="1"/>
  <c r="AU36" i="28" s="1"/>
  <c r="AZ58" i="28" a="1"/>
  <c r="AZ58" i="28" s="1"/>
  <c r="AT36" i="28" a="1"/>
  <c r="AT36" i="28" s="1"/>
  <c r="AZ47" i="28" a="1"/>
  <c r="AZ47" i="28" s="1"/>
  <c r="AX58" i="28" a="1"/>
  <c r="AX58" i="28" s="1"/>
  <c r="AU47" i="28" a="1"/>
  <c r="AU47" i="28" s="1"/>
  <c r="AW47" i="28" a="1"/>
  <c r="AW47" i="28" s="1"/>
  <c r="AX47" i="28" a="1"/>
  <c r="AX47" i="28" s="1"/>
  <c r="AS47" i="28" a="1"/>
  <c r="AS47" i="28" s="1"/>
  <c r="AV47" i="28" a="1"/>
  <c r="AV47" i="28" s="1"/>
  <c r="AV58" i="28" a="1"/>
  <c r="AV58" i="28" s="1"/>
  <c r="AY47" i="28" a="1"/>
  <c r="AY47" i="28" s="1"/>
  <c r="BM35" i="30" a="1"/>
  <c r="BM35" i="30" s="1"/>
  <c r="BL35" i="30" a="1"/>
  <c r="BL35" i="30" s="1"/>
  <c r="BI35" i="30" a="1"/>
  <c r="BI35" i="30" s="1"/>
  <c r="BK35" i="30" a="1"/>
  <c r="BK35" i="30" s="1"/>
  <c r="BJ35" i="30" a="1"/>
  <c r="BJ35" i="30" s="1"/>
  <c r="BO35" i="30" a="1"/>
  <c r="BO35" i="30" s="1"/>
  <c r="BN35" i="30" a="1"/>
  <c r="BN35" i="30" s="1"/>
  <c r="BO46" i="30" a="1"/>
  <c r="BO46" i="30" s="1"/>
  <c r="BP46" i="30" a="1"/>
  <c r="BP46" i="30" s="1"/>
  <c r="BI46" i="30" a="1"/>
  <c r="BI46" i="30" s="1"/>
  <c r="BI57" i="30" a="1"/>
  <c r="BI57" i="30" s="1"/>
  <c r="BJ46" i="30" a="1"/>
  <c r="BJ46" i="30" s="1"/>
  <c r="BJ57" i="30" a="1"/>
  <c r="BJ57" i="30" s="1"/>
  <c r="BN46" i="30" a="1"/>
  <c r="BN46" i="30" s="1"/>
  <c r="BN57" i="30" a="1"/>
  <c r="BN57" i="30" s="1"/>
  <c r="BP35" i="30" a="1"/>
  <c r="BP35" i="30" s="1"/>
  <c r="BK46" i="30" a="1"/>
  <c r="BK46" i="30" s="1"/>
  <c r="BK57" i="30" a="1"/>
  <c r="BK57" i="30" s="1"/>
  <c r="BL46" i="30" a="1"/>
  <c r="BL46" i="30" s="1"/>
  <c r="BL57" i="30" a="1"/>
  <c r="BL57" i="30" s="1"/>
  <c r="BP57" i="30" a="1"/>
  <c r="BP57" i="30" s="1"/>
  <c r="BM46" i="30" a="1"/>
  <c r="BM46" i="30" s="1"/>
  <c r="BM57" i="30" a="1"/>
  <c r="BM57" i="30" s="1"/>
  <c r="BO57" i="30" a="1"/>
  <c r="BO57" i="30" s="1"/>
  <c r="AB34" i="30" a="1"/>
  <c r="AB34" i="30" s="1"/>
  <c r="V34" i="30" a="1"/>
  <c r="V34" i="30" s="1"/>
  <c r="AA34" i="30" a="1"/>
  <c r="AA34" i="30" s="1"/>
  <c r="U34" i="30" a="1"/>
  <c r="U34" i="30" s="1"/>
  <c r="Z34" i="30" a="1"/>
  <c r="Z34" i="30" s="1"/>
  <c r="Y34" i="30" a="1"/>
  <c r="Y34" i="30" s="1"/>
  <c r="V56" i="30" a="1"/>
  <c r="V56" i="30" s="1"/>
  <c r="W56" i="30" a="1"/>
  <c r="W56" i="30" s="1"/>
  <c r="V45" i="30" a="1"/>
  <c r="V45" i="30" s="1"/>
  <c r="Y56" i="30" a="1"/>
  <c r="Y56" i="30" s="1"/>
  <c r="X34" i="30" a="1"/>
  <c r="X34" i="30" s="1"/>
  <c r="AA45" i="30" a="1"/>
  <c r="AA45" i="30" s="1"/>
  <c r="Z56" i="30" a="1"/>
  <c r="Z56" i="30" s="1"/>
  <c r="AB45" i="30" a="1"/>
  <c r="AB45" i="30" s="1"/>
  <c r="AA56" i="30" a="1"/>
  <c r="AA56" i="30" s="1"/>
  <c r="AB56" i="30" a="1"/>
  <c r="AB56" i="30" s="1"/>
  <c r="Z45" i="30" a="1"/>
  <c r="Z45" i="30" s="1"/>
  <c r="W34" i="30" a="1"/>
  <c r="W34" i="30" s="1"/>
  <c r="Y45" i="30" a="1"/>
  <c r="Y45" i="30" s="1"/>
  <c r="U56" i="30" a="1"/>
  <c r="U56" i="30" s="1"/>
  <c r="U45" i="30" a="1"/>
  <c r="U45" i="30" s="1"/>
  <c r="X56" i="30" a="1"/>
  <c r="X56" i="30" s="1"/>
  <c r="W45" i="30" a="1"/>
  <c r="W45" i="30" s="1"/>
  <c r="X45" i="30" a="1"/>
  <c r="X45" i="30" s="1"/>
  <c r="AG30" i="30" a="1"/>
  <c r="AG30" i="30" s="1"/>
  <c r="AH30" i="30" a="1"/>
  <c r="AH30" i="30" s="1"/>
  <c r="AD52" i="30" a="1"/>
  <c r="AD52" i="30" s="1"/>
  <c r="AJ30" i="30" a="1"/>
  <c r="AJ30" i="30" s="1"/>
  <c r="AC41" i="30" a="1"/>
  <c r="AC41" i="30" s="1"/>
  <c r="AF52" i="30" a="1"/>
  <c r="AF52" i="30" s="1"/>
  <c r="AC30" i="30" a="1"/>
  <c r="AC30" i="30" s="1"/>
  <c r="AI41" i="30" a="1"/>
  <c r="AI41" i="30" s="1"/>
  <c r="AJ52" i="30" a="1"/>
  <c r="AJ52" i="30" s="1"/>
  <c r="AD30" i="30" a="1"/>
  <c r="AD30" i="30" s="1"/>
  <c r="AJ41" i="30" a="1"/>
  <c r="AJ41" i="30" s="1"/>
  <c r="AE30" i="30" a="1"/>
  <c r="AE30" i="30" s="1"/>
  <c r="AG41" i="30" a="1"/>
  <c r="AG41" i="30" s="1"/>
  <c r="AH52" i="30" a="1"/>
  <c r="AH52" i="30" s="1"/>
  <c r="AH41" i="30" a="1"/>
  <c r="AH41" i="30" s="1"/>
  <c r="AI52" i="30" a="1"/>
  <c r="AI52" i="30" s="1"/>
  <c r="AE41" i="30" a="1"/>
  <c r="AE41" i="30" s="1"/>
  <c r="AE52" i="30" a="1"/>
  <c r="AE52" i="30" s="1"/>
  <c r="AF41" i="30" a="1"/>
  <c r="AF41" i="30" s="1"/>
  <c r="AG52" i="30" a="1"/>
  <c r="AG52" i="30" s="1"/>
  <c r="R3" i="30"/>
  <c r="AF30" i="30" a="1"/>
  <c r="AF30" i="30" s="1"/>
  <c r="AI30" i="30" a="1"/>
  <c r="AI30" i="30" s="1"/>
  <c r="AD41" i="30" a="1"/>
  <c r="AD41" i="30" s="1"/>
  <c r="AC52" i="30" a="1"/>
  <c r="AC52" i="30" s="1"/>
  <c r="AX37" i="30" a="1"/>
  <c r="AX37" i="30" s="1"/>
  <c r="AB33" i="29" a="1"/>
  <c r="AB33" i="29" s="1"/>
  <c r="Z44" i="29" a="1"/>
  <c r="Z44" i="29" s="1"/>
  <c r="U33" i="29" a="1"/>
  <c r="U33" i="29" s="1"/>
  <c r="AA44" i="29" a="1"/>
  <c r="AA44" i="29" s="1"/>
  <c r="V33" i="29" a="1"/>
  <c r="V33" i="29" s="1"/>
  <c r="AB44" i="29" a="1"/>
  <c r="AB44" i="29" s="1"/>
  <c r="W33" i="29" a="1"/>
  <c r="W33" i="29" s="1"/>
  <c r="Z55" i="29" a="1"/>
  <c r="Z55" i="29" s="1"/>
  <c r="AA55" i="29" a="1"/>
  <c r="AA55" i="29" s="1"/>
  <c r="AB55" i="29" a="1"/>
  <c r="AB55" i="29" s="1"/>
  <c r="X33" i="29" a="1"/>
  <c r="X33" i="29" s="1"/>
  <c r="Y33" i="29" a="1"/>
  <c r="Y33" i="29" s="1"/>
  <c r="V55" i="29" a="1"/>
  <c r="V55" i="29" s="1"/>
  <c r="Z33" i="29" a="1"/>
  <c r="Z33" i="29" s="1"/>
  <c r="W55" i="29" a="1"/>
  <c r="W55" i="29" s="1"/>
  <c r="AA33" i="29" a="1"/>
  <c r="AA33" i="29" s="1"/>
  <c r="U44" i="29" a="1"/>
  <c r="U44" i="29" s="1"/>
  <c r="X55" i="29" a="1"/>
  <c r="X55" i="29" s="1"/>
  <c r="V44" i="29" a="1"/>
  <c r="V44" i="29" s="1"/>
  <c r="Y55" i="29" a="1"/>
  <c r="Y55" i="29" s="1"/>
  <c r="X44" i="29" a="1"/>
  <c r="X44" i="29" s="1"/>
  <c r="U55" i="29" a="1"/>
  <c r="U55" i="29" s="1"/>
  <c r="W44" i="29" a="1"/>
  <c r="W44" i="29" s="1"/>
  <c r="Y44" i="29" a="1"/>
  <c r="Y44" i="29" s="1"/>
  <c r="BE38" i="28" a="1"/>
  <c r="BE38" i="28" s="1"/>
  <c r="BH38" i="28" a="1"/>
  <c r="BH38" i="28" s="1"/>
  <c r="BG38" i="28" a="1"/>
  <c r="BG38" i="28" s="1"/>
  <c r="BD38" i="28" a="1"/>
  <c r="BD38" i="28" s="1"/>
  <c r="BF38" i="28" a="1"/>
  <c r="BF38" i="28" s="1"/>
  <c r="BB60" i="28" a="1"/>
  <c r="BB60" i="28" s="1"/>
  <c r="BC60" i="28" a="1"/>
  <c r="BC60" i="28" s="1"/>
  <c r="BC38" i="28" a="1"/>
  <c r="BC38" i="28" s="1"/>
  <c r="BA49" i="28" a="1"/>
  <c r="BA49" i="28" s="1"/>
  <c r="BD60" i="28" a="1"/>
  <c r="BD60" i="28" s="1"/>
  <c r="BB49" i="28" a="1"/>
  <c r="BB49" i="28" s="1"/>
  <c r="BE60" i="28" a="1"/>
  <c r="BE60" i="28" s="1"/>
  <c r="BD49" i="28" a="1"/>
  <c r="BD49" i="28" s="1"/>
  <c r="BG60" i="28" a="1"/>
  <c r="BG60" i="28" s="1"/>
  <c r="BC49" i="28" a="1"/>
  <c r="BC49" i="28" s="1"/>
  <c r="BE49" i="28" a="1"/>
  <c r="BE49" i="28" s="1"/>
  <c r="BG49" i="28" a="1"/>
  <c r="BG49" i="28" s="1"/>
  <c r="BH60" i="28" a="1"/>
  <c r="BH60" i="28" s="1"/>
  <c r="BB38" i="28" a="1"/>
  <c r="BB38" i="28" s="1"/>
  <c r="BF49" i="28" a="1"/>
  <c r="BF49" i="28" s="1"/>
  <c r="BH49" i="28" a="1"/>
  <c r="BH49" i="28" s="1"/>
  <c r="BA60" i="28" a="1"/>
  <c r="BA60" i="28" s="1"/>
  <c r="BA38" i="28" a="1"/>
  <c r="BA38" i="28" s="1"/>
  <c r="BF60" i="28" a="1"/>
  <c r="BF60" i="28" s="1"/>
  <c r="AP37" i="29" a="1"/>
  <c r="AP37" i="29" s="1"/>
  <c r="AO37" i="29" a="1"/>
  <c r="AO37" i="29" s="1"/>
  <c r="AQ37" i="29" a="1"/>
  <c r="AQ37" i="29" s="1"/>
  <c r="AN37" i="29" a="1"/>
  <c r="AN37" i="29" s="1"/>
  <c r="AM37" i="29" a="1"/>
  <c r="AM37" i="29" s="1"/>
  <c r="AL37" i="29" a="1"/>
  <c r="AL37" i="29" s="1"/>
  <c r="AK37" i="29" a="1"/>
  <c r="AK37" i="29" s="1"/>
  <c r="AL59" i="29" a="1"/>
  <c r="AL59" i="29" s="1"/>
  <c r="AM59" i="29" a="1"/>
  <c r="AM59" i="29" s="1"/>
  <c r="AL48" i="29" a="1"/>
  <c r="AL48" i="29" s="1"/>
  <c r="AO59" i="29" a="1"/>
  <c r="AO59" i="29" s="1"/>
  <c r="AR37" i="29" a="1"/>
  <c r="AR37" i="29" s="1"/>
  <c r="AP48" i="29" a="1"/>
  <c r="AP48" i="29" s="1"/>
  <c r="AP59" i="29" a="1"/>
  <c r="AP59" i="29" s="1"/>
  <c r="AQ48" i="29" a="1"/>
  <c r="AQ48" i="29" s="1"/>
  <c r="AQ59" i="29" a="1"/>
  <c r="AQ59" i="29" s="1"/>
  <c r="AR48" i="29" a="1"/>
  <c r="AR48" i="29" s="1"/>
  <c r="AR59" i="29" a="1"/>
  <c r="AR59" i="29" s="1"/>
  <c r="AO48" i="29" a="1"/>
  <c r="AO48" i="29" s="1"/>
  <c r="AK59" i="29" a="1"/>
  <c r="AK59" i="29" s="1"/>
  <c r="AK48" i="29" a="1"/>
  <c r="AK48" i="29" s="1"/>
  <c r="AM48" i="29" a="1"/>
  <c r="AM48" i="29" s="1"/>
  <c r="AN59" i="29" a="1"/>
  <c r="AN59" i="29" s="1"/>
  <c r="AN48" i="29" a="1"/>
  <c r="AN48" i="29" s="1"/>
  <c r="AZ36" i="29" a="1"/>
  <c r="AZ36" i="29" s="1"/>
  <c r="AT36" i="29" a="1"/>
  <c r="AT36" i="29" s="1"/>
  <c r="AY36" i="29" a="1"/>
  <c r="AY36" i="29" s="1"/>
  <c r="AS36" i="29" a="1"/>
  <c r="AS36" i="29" s="1"/>
  <c r="AU36" i="29" a="1"/>
  <c r="AU36" i="29" s="1"/>
  <c r="AZ47" i="29" a="1"/>
  <c r="AZ47" i="29" s="1"/>
  <c r="AS58" i="29" a="1"/>
  <c r="AS58" i="29" s="1"/>
  <c r="AX36" i="29" a="1"/>
  <c r="AX36" i="29" s="1"/>
  <c r="AT58" i="29" a="1"/>
  <c r="AT58" i="29" s="1"/>
  <c r="AW36" i="29" a="1"/>
  <c r="AW36" i="29" s="1"/>
  <c r="AS47" i="29" a="1"/>
  <c r="AS47" i="29" s="1"/>
  <c r="AV58" i="29" a="1"/>
  <c r="AV58" i="29" s="1"/>
  <c r="AX58" i="29" a="1"/>
  <c r="AX58" i="29" s="1"/>
  <c r="AY58" i="29" a="1"/>
  <c r="AY58" i="29" s="1"/>
  <c r="AZ58" i="29" a="1"/>
  <c r="AZ58" i="29" s="1"/>
  <c r="AY47" i="29" a="1"/>
  <c r="AY47" i="29" s="1"/>
  <c r="AW58" i="29" a="1"/>
  <c r="AW58" i="29" s="1"/>
  <c r="AV47" i="29" a="1"/>
  <c r="AV47" i="29" s="1"/>
  <c r="AW47" i="29" a="1"/>
  <c r="AW47" i="29" s="1"/>
  <c r="AV36" i="29" a="1"/>
  <c r="AV36" i="29" s="1"/>
  <c r="AT47" i="29" a="1"/>
  <c r="AT47" i="29" s="1"/>
  <c r="AU47" i="29" a="1"/>
  <c r="AU47" i="29" s="1"/>
  <c r="AU58" i="29" a="1"/>
  <c r="AU58" i="29" s="1"/>
  <c r="AX47" i="29" a="1"/>
  <c r="AX47" i="29" s="1"/>
  <c r="G33" i="28" a="1"/>
  <c r="G33" i="28" s="1"/>
  <c r="J44" i="28" a="1"/>
  <c r="J44" i="28" s="1"/>
  <c r="H33" i="28" a="1"/>
  <c r="H33" i="28" s="1"/>
  <c r="K44" i="28" a="1"/>
  <c r="K44" i="28" s="1"/>
  <c r="I33" i="28" a="1"/>
  <c r="I33" i="28" s="1"/>
  <c r="L44" i="28" a="1"/>
  <c r="L44" i="28" s="1"/>
  <c r="E55" i="28" a="1"/>
  <c r="E55" i="28" s="1"/>
  <c r="J33" i="28" a="1"/>
  <c r="J33" i="28" s="1"/>
  <c r="J55" i="28" a="1"/>
  <c r="J55" i="28" s="1"/>
  <c r="K55" i="28" a="1"/>
  <c r="K55" i="28" s="1"/>
  <c r="L55" i="28" a="1"/>
  <c r="L55" i="28" s="1"/>
  <c r="E33" i="28" a="1"/>
  <c r="E33" i="28" s="1"/>
  <c r="G44" i="28" a="1"/>
  <c r="G44" i="28" s="1"/>
  <c r="F33" i="28" a="1"/>
  <c r="F33" i="28" s="1"/>
  <c r="H44" i="28" a="1"/>
  <c r="H44" i="28" s="1"/>
  <c r="I44" i="28" a="1"/>
  <c r="I44" i="28" s="1"/>
  <c r="K33" i="28" a="1"/>
  <c r="K33" i="28" s="1"/>
  <c r="F44" i="28" a="1"/>
  <c r="F44" i="28" s="1"/>
  <c r="I55" i="28" a="1"/>
  <c r="I55" i="28" s="1"/>
  <c r="L33" i="28" a="1"/>
  <c r="L33" i="28" s="1"/>
  <c r="E44" i="28" a="1"/>
  <c r="E44" i="28" s="1"/>
  <c r="F55" i="28" a="1"/>
  <c r="F55" i="28" s="1"/>
  <c r="G55" i="28" a="1"/>
  <c r="G55" i="28" s="1"/>
  <c r="H55" i="28" a="1"/>
  <c r="H55" i="28" s="1"/>
  <c r="I35" i="29" a="1"/>
  <c r="I35" i="29" s="1"/>
  <c r="H35" i="29" a="1"/>
  <c r="H35" i="29" s="1"/>
  <c r="J35" i="29" a="1"/>
  <c r="J35" i="29" s="1"/>
  <c r="G35" i="29" a="1"/>
  <c r="G35" i="29" s="1"/>
  <c r="L35" i="29" a="1"/>
  <c r="L35" i="29" s="1"/>
  <c r="K35" i="29" a="1"/>
  <c r="K35" i="29" s="1"/>
  <c r="K46" i="29" a="1"/>
  <c r="K46" i="29" s="1"/>
  <c r="L46" i="29" a="1"/>
  <c r="L46" i="29" s="1"/>
  <c r="E57" i="29" a="1"/>
  <c r="E57" i="29" s="1"/>
  <c r="F57" i="29" a="1"/>
  <c r="F57" i="29" s="1"/>
  <c r="G57" i="29" a="1"/>
  <c r="G57" i="29" s="1"/>
  <c r="F35" i="29" a="1"/>
  <c r="F35" i="29" s="1"/>
  <c r="E35" i="29" a="1"/>
  <c r="E35" i="29" s="1"/>
  <c r="G46" i="29" a="1"/>
  <c r="G46" i="29" s="1"/>
  <c r="H46" i="29" a="1"/>
  <c r="H46" i="29" s="1"/>
  <c r="J46" i="29" a="1"/>
  <c r="J46" i="29" s="1"/>
  <c r="H57" i="29" a="1"/>
  <c r="H57" i="29" s="1"/>
  <c r="F46" i="29" a="1"/>
  <c r="F46" i="29" s="1"/>
  <c r="I46" i="29" a="1"/>
  <c r="I46" i="29" s="1"/>
  <c r="I57" i="29" a="1"/>
  <c r="I57" i="29" s="1"/>
  <c r="J57" i="29" a="1"/>
  <c r="J57" i="29" s="1"/>
  <c r="K57" i="29" a="1"/>
  <c r="K57" i="29" s="1"/>
  <c r="L57" i="29" a="1"/>
  <c r="L57" i="29" s="1"/>
  <c r="E46" i="29" a="1"/>
  <c r="E46" i="29" s="1"/>
  <c r="AN45" i="28" a="1"/>
  <c r="AN45" i="28" s="1"/>
  <c r="AO56" i="28" a="1"/>
  <c r="AO56" i="28" s="1"/>
  <c r="AM34" i="28" a="1"/>
  <c r="AM34" i="28" s="1"/>
  <c r="AM45" i="28" a="1"/>
  <c r="AM45" i="28" s="1"/>
  <c r="AL34" i="28" a="1"/>
  <c r="AL34" i="28" s="1"/>
  <c r="AQ56" i="28" a="1"/>
  <c r="AQ56" i="28" s="1"/>
  <c r="AP45" i="28" a="1"/>
  <c r="AP45" i="28" s="1"/>
  <c r="AK34" i="28" a="1"/>
  <c r="AK34" i="28" s="1"/>
  <c r="AP56" i="28" a="1"/>
  <c r="AP56" i="28" s="1"/>
  <c r="AO45" i="28" a="1"/>
  <c r="AO45" i="28" s="1"/>
  <c r="AR34" i="28" a="1"/>
  <c r="AR34" i="28" s="1"/>
  <c r="AQ34" i="28" a="1"/>
  <c r="AQ34" i="28" s="1"/>
  <c r="AR56" i="28" a="1"/>
  <c r="AR56" i="28" s="1"/>
  <c r="AN56" i="28" a="1"/>
  <c r="AN56" i="28" s="1"/>
  <c r="AM56" i="28" a="1"/>
  <c r="AM56" i="28" s="1"/>
  <c r="AR45" i="28" a="1"/>
  <c r="AR45" i="28" s="1"/>
  <c r="AQ45" i="28" a="1"/>
  <c r="AQ45" i="28" s="1"/>
  <c r="AK45" i="28" a="1"/>
  <c r="AK45" i="28" s="1"/>
  <c r="AL56" i="28" a="1"/>
  <c r="AL56" i="28" s="1"/>
  <c r="AP34" i="28" a="1"/>
  <c r="AP34" i="28" s="1"/>
  <c r="AO34" i="28" a="1"/>
  <c r="AO34" i="28" s="1"/>
  <c r="AL45" i="28" a="1"/>
  <c r="AL45" i="28" s="1"/>
  <c r="AN34" i="28" a="1"/>
  <c r="AN34" i="28" s="1"/>
  <c r="AK56" i="28" a="1"/>
  <c r="AK56" i="28" s="1"/>
  <c r="Y36" i="30" a="1"/>
  <c r="Y36" i="30" s="1"/>
  <c r="X36" i="30" a="1"/>
  <c r="X36" i="30" s="1"/>
  <c r="W36" i="30" a="1"/>
  <c r="W36" i="30" s="1"/>
  <c r="V36" i="30" a="1"/>
  <c r="V36" i="30" s="1"/>
  <c r="U36" i="30" a="1"/>
  <c r="U36" i="30" s="1"/>
  <c r="Z36" i="30" a="1"/>
  <c r="Z36" i="30" s="1"/>
  <c r="AB36" i="30" a="1"/>
  <c r="AB36" i="30" s="1"/>
  <c r="AA36" i="30" a="1"/>
  <c r="AA36" i="30" s="1"/>
  <c r="X47" i="30" a="1"/>
  <c r="X47" i="30" s="1"/>
  <c r="AA58" i="30" a="1"/>
  <c r="AA58" i="30" s="1"/>
  <c r="Y47" i="30" a="1"/>
  <c r="Y47" i="30" s="1"/>
  <c r="AB58" i="30" a="1"/>
  <c r="AB58" i="30" s="1"/>
  <c r="Z47" i="30" a="1"/>
  <c r="Z47" i="30" s="1"/>
  <c r="AA47" i="30" a="1"/>
  <c r="AA47" i="30" s="1"/>
  <c r="X58" i="30" a="1"/>
  <c r="X58" i="30" s="1"/>
  <c r="AB47" i="30" a="1"/>
  <c r="AB47" i="30" s="1"/>
  <c r="Y58" i="30" a="1"/>
  <c r="Y58" i="30" s="1"/>
  <c r="V58" i="30" a="1"/>
  <c r="V58" i="30" s="1"/>
  <c r="Z58" i="30" a="1"/>
  <c r="Z58" i="30" s="1"/>
  <c r="U47" i="30" a="1"/>
  <c r="U47" i="30" s="1"/>
  <c r="U58" i="30" a="1"/>
  <c r="U58" i="30" s="1"/>
  <c r="V47" i="30" a="1"/>
  <c r="V47" i="30" s="1"/>
  <c r="W47" i="30" a="1"/>
  <c r="W47" i="30" s="1"/>
  <c r="W58" i="30" a="1"/>
  <c r="W58" i="30" s="1"/>
  <c r="H30" i="28" a="1"/>
  <c r="H30" i="28" s="1"/>
  <c r="K41" i="28" a="1"/>
  <c r="K41" i="28" s="1"/>
  <c r="I30" i="28" a="1"/>
  <c r="I30" i="28" s="1"/>
  <c r="L41" i="28" a="1"/>
  <c r="L41" i="28" s="1"/>
  <c r="E52" i="28" a="1"/>
  <c r="E52" i="28" s="1"/>
  <c r="J30" i="28" a="1"/>
  <c r="J30" i="28" s="1"/>
  <c r="K30" i="28" a="1"/>
  <c r="K30" i="28" s="1"/>
  <c r="F52" i="28" a="1"/>
  <c r="F52" i="28" s="1"/>
  <c r="O3" i="28"/>
  <c r="K52" i="28" a="1"/>
  <c r="K52" i="28" s="1"/>
  <c r="L52" i="28" a="1"/>
  <c r="L52" i="28" s="1"/>
  <c r="E30" i="28" a="1"/>
  <c r="E30" i="28" s="1"/>
  <c r="E41" i="28" a="1"/>
  <c r="E41" i="28" s="1"/>
  <c r="F30" i="28" a="1"/>
  <c r="F30" i="28" s="1"/>
  <c r="H41" i="28" a="1"/>
  <c r="H41" i="28" s="1"/>
  <c r="I41" i="28" a="1"/>
  <c r="I41" i="28" s="1"/>
  <c r="G30" i="28" a="1"/>
  <c r="G30" i="28" s="1"/>
  <c r="J41" i="28" a="1"/>
  <c r="J41" i="28" s="1"/>
  <c r="L30" i="28" a="1"/>
  <c r="L30" i="28" s="1"/>
  <c r="G52" i="28" a="1"/>
  <c r="G52" i="28" s="1"/>
  <c r="I52" i="28" a="1"/>
  <c r="I52" i="28" s="1"/>
  <c r="J52" i="28" a="1"/>
  <c r="J52" i="28" s="1"/>
  <c r="F41" i="28" a="1"/>
  <c r="F41" i="28" s="1"/>
  <c r="G41" i="28" a="1"/>
  <c r="G41" i="28" s="1"/>
  <c r="H52" i="28" a="1"/>
  <c r="H52" i="28" s="1"/>
  <c r="AD42" i="28" a="1"/>
  <c r="AD42" i="28" s="1"/>
  <c r="AG53" i="28" a="1"/>
  <c r="AG53" i="28" s="1"/>
  <c r="AE42" i="28" a="1"/>
  <c r="AE42" i="28" s="1"/>
  <c r="AH53" i="28" a="1"/>
  <c r="AH53" i="28" s="1"/>
  <c r="AC31" i="28" a="1"/>
  <c r="AC31" i="28" s="1"/>
  <c r="AF42" i="28" a="1"/>
  <c r="AF42" i="28" s="1"/>
  <c r="AI53" i="28" a="1"/>
  <c r="AI53" i="28" s="1"/>
  <c r="AD31" i="28" a="1"/>
  <c r="AD31" i="28" s="1"/>
  <c r="AG42" i="28" a="1"/>
  <c r="AG42" i="28" s="1"/>
  <c r="AJ53" i="28" a="1"/>
  <c r="AJ53" i="28" s="1"/>
  <c r="AE31" i="28" a="1"/>
  <c r="AE31" i="28" s="1"/>
  <c r="AD53" i="28" a="1"/>
  <c r="AD53" i="28" s="1"/>
  <c r="AE53" i="28" a="1"/>
  <c r="AE53" i="28" s="1"/>
  <c r="AC42" i="28" a="1"/>
  <c r="AC42" i="28" s="1"/>
  <c r="AF53" i="28" a="1"/>
  <c r="AF53" i="28" s="1"/>
  <c r="AH42" i="28" a="1"/>
  <c r="AH42" i="28" s="1"/>
  <c r="AG31" i="28" a="1"/>
  <c r="AG31" i="28" s="1"/>
  <c r="AJ42" i="28" a="1"/>
  <c r="AJ42" i="28" s="1"/>
  <c r="AC53" i="28" a="1"/>
  <c r="AC53" i="28" s="1"/>
  <c r="AI31" i="28" a="1"/>
  <c r="AI31" i="28" s="1"/>
  <c r="AJ31" i="28" a="1"/>
  <c r="AJ31" i="28" s="1"/>
  <c r="AI42" i="28" a="1"/>
  <c r="AI42" i="28" s="1"/>
  <c r="AH31" i="28" a="1"/>
  <c r="AH31" i="28" s="1"/>
  <c r="AF31" i="28" a="1"/>
  <c r="AF31" i="28" s="1"/>
  <c r="AH38" i="30" a="1"/>
  <c r="AH38" i="30" s="1"/>
  <c r="AG38" i="30" a="1"/>
  <c r="AG38" i="30" s="1"/>
  <c r="AD38" i="30" a="1"/>
  <c r="AD38" i="30" s="1"/>
  <c r="AC38" i="30" a="1"/>
  <c r="AC38" i="30" s="1"/>
  <c r="AJ38" i="30" a="1"/>
  <c r="AJ38" i="30" s="1"/>
  <c r="AI38" i="30" a="1"/>
  <c r="AI38" i="30" s="1"/>
  <c r="AF38" i="30" a="1"/>
  <c r="AF38" i="30" s="1"/>
  <c r="AE38" i="30" a="1"/>
  <c r="AE38" i="30" s="1"/>
  <c r="AH49" i="30" a="1"/>
  <c r="AH49" i="30" s="1"/>
  <c r="AJ49" i="30" a="1"/>
  <c r="AJ49" i="30" s="1"/>
  <c r="AI49" i="30" a="1"/>
  <c r="AI49" i="30" s="1"/>
  <c r="AI60" i="30" a="1"/>
  <c r="AI60" i="30" s="1"/>
  <c r="AJ60" i="30" a="1"/>
  <c r="AJ60" i="30" s="1"/>
  <c r="AE49" i="30" a="1"/>
  <c r="AE49" i="30" s="1"/>
  <c r="AF49" i="30" a="1"/>
  <c r="AF49" i="30" s="1"/>
  <c r="AD60" i="30" a="1"/>
  <c r="AD60" i="30" s="1"/>
  <c r="AD49" i="30" a="1"/>
  <c r="AD49" i="30" s="1"/>
  <c r="AE60" i="30" a="1"/>
  <c r="AE60" i="30" s="1"/>
  <c r="AC49" i="30" a="1"/>
  <c r="AC49" i="30" s="1"/>
  <c r="AG60" i="30" a="1"/>
  <c r="AG60" i="30" s="1"/>
  <c r="AC60" i="30" a="1"/>
  <c r="AC60" i="30" s="1"/>
  <c r="AF60" i="30" a="1"/>
  <c r="AF60" i="30" s="1"/>
  <c r="AG49" i="30" a="1"/>
  <c r="AG49" i="30" s="1"/>
  <c r="AH60" i="30" a="1"/>
  <c r="AH60" i="30" s="1"/>
  <c r="AM59" i="30" a="1"/>
  <c r="AM59" i="30" s="1"/>
  <c r="AE38" i="29" a="1"/>
  <c r="AE38" i="29" s="1"/>
  <c r="AJ38" i="29" a="1"/>
  <c r="AJ38" i="29" s="1"/>
  <c r="AD38" i="29" a="1"/>
  <c r="AD38" i="29" s="1"/>
  <c r="AF38" i="29" a="1"/>
  <c r="AF38" i="29" s="1"/>
  <c r="AI38" i="29" a="1"/>
  <c r="AI38" i="29" s="1"/>
  <c r="AH38" i="29" a="1"/>
  <c r="AH38" i="29" s="1"/>
  <c r="AG38" i="29" a="1"/>
  <c r="AG38" i="29" s="1"/>
  <c r="AC60" i="29" a="1"/>
  <c r="AC60" i="29" s="1"/>
  <c r="AE60" i="29" a="1"/>
  <c r="AE60" i="29" s="1"/>
  <c r="AC49" i="29" a="1"/>
  <c r="AC49" i="29" s="1"/>
  <c r="AF60" i="29" a="1"/>
  <c r="AF60" i="29" s="1"/>
  <c r="AE49" i="29" a="1"/>
  <c r="AE49" i="29" s="1"/>
  <c r="AH60" i="29" a="1"/>
  <c r="AH60" i="29" s="1"/>
  <c r="AJ49" i="29" a="1"/>
  <c r="AJ49" i="29" s="1"/>
  <c r="AI60" i="29" a="1"/>
  <c r="AI60" i="29" s="1"/>
  <c r="AJ60" i="29" a="1"/>
  <c r="AJ60" i="29" s="1"/>
  <c r="AC38" i="29" a="1"/>
  <c r="AC38" i="29" s="1"/>
  <c r="AD49" i="29" a="1"/>
  <c r="AD49" i="29" s="1"/>
  <c r="AG60" i="29" a="1"/>
  <c r="AG60" i="29" s="1"/>
  <c r="AF49" i="29" a="1"/>
  <c r="AF49" i="29" s="1"/>
  <c r="AG49" i="29" a="1"/>
  <c r="AG49" i="29" s="1"/>
  <c r="AH49" i="29" a="1"/>
  <c r="AH49" i="29" s="1"/>
  <c r="AI49" i="29" a="1"/>
  <c r="AI49" i="29" s="1"/>
  <c r="AD60" i="29" a="1"/>
  <c r="AD60" i="29" s="1"/>
  <c r="AJ36" i="28" a="1"/>
  <c r="AJ36" i="28" s="1"/>
  <c r="AD36" i="28" a="1"/>
  <c r="AD36" i="28" s="1"/>
  <c r="AI36" i="28" a="1"/>
  <c r="AI36" i="28" s="1"/>
  <c r="AC47" i="28" a="1"/>
  <c r="AC47" i="28" s="1"/>
  <c r="AF58" i="28" a="1"/>
  <c r="AF58" i="28" s="1"/>
  <c r="AD47" i="28" a="1"/>
  <c r="AD47" i="28" s="1"/>
  <c r="AG58" i="28" a="1"/>
  <c r="AG58" i="28" s="1"/>
  <c r="AE47" i="28" a="1"/>
  <c r="AE47" i="28" s="1"/>
  <c r="AH58" i="28" a="1"/>
  <c r="AH58" i="28" s="1"/>
  <c r="AH36" i="28" a="1"/>
  <c r="AH36" i="28" s="1"/>
  <c r="AF47" i="28" a="1"/>
  <c r="AF47" i="28" s="1"/>
  <c r="AI58" i="28" a="1"/>
  <c r="AI58" i="28" s="1"/>
  <c r="AH47" i="28" a="1"/>
  <c r="AH47" i="28" s="1"/>
  <c r="AF36" i="28" a="1"/>
  <c r="AF36" i="28" s="1"/>
  <c r="AJ47" i="28" a="1"/>
  <c r="AJ47" i="28" s="1"/>
  <c r="AC58" i="28" a="1"/>
  <c r="AC58" i="28" s="1"/>
  <c r="AD58" i="28" a="1"/>
  <c r="AD58" i="28" s="1"/>
  <c r="AE58" i="28" a="1"/>
  <c r="AE58" i="28" s="1"/>
  <c r="AG36" i="28" a="1"/>
  <c r="AG36" i="28" s="1"/>
  <c r="AJ58" i="28" a="1"/>
  <c r="AJ58" i="28" s="1"/>
  <c r="AE36" i="28" a="1"/>
  <c r="AE36" i="28" s="1"/>
  <c r="AC36" i="28" a="1"/>
  <c r="AC36" i="28" s="1"/>
  <c r="AG47" i="28" a="1"/>
  <c r="AG47" i="28" s="1"/>
  <c r="AI47" i="28" a="1"/>
  <c r="AI47" i="28" s="1"/>
  <c r="BJ30" i="30" a="1"/>
  <c r="BJ30" i="30" s="1"/>
  <c r="BI30" i="30" a="1"/>
  <c r="BI30" i="30" s="1"/>
  <c r="BK41" i="30" a="1"/>
  <c r="BK41" i="30" s="1"/>
  <c r="BN52" i="30" a="1"/>
  <c r="BN52" i="30" s="1"/>
  <c r="BL30" i="30" a="1"/>
  <c r="BL30" i="30" s="1"/>
  <c r="BM41" i="30" a="1"/>
  <c r="BM41" i="30" s="1"/>
  <c r="BP52" i="30" a="1"/>
  <c r="BP52" i="30" s="1"/>
  <c r="V3" i="30"/>
  <c r="BK30" i="30" a="1"/>
  <c r="BK30" i="30" s="1"/>
  <c r="BL41" i="30" a="1"/>
  <c r="BL41" i="30" s="1"/>
  <c r="BL52" i="30" a="1"/>
  <c r="BL52" i="30" s="1"/>
  <c r="BM30" i="30" a="1"/>
  <c r="BM30" i="30" s="1"/>
  <c r="BN41" i="30" a="1"/>
  <c r="BN41" i="30" s="1"/>
  <c r="BM52" i="30" a="1"/>
  <c r="BM52" i="30" s="1"/>
  <c r="BN30" i="30" a="1"/>
  <c r="BN30" i="30" s="1"/>
  <c r="BO41" i="30" a="1"/>
  <c r="BO41" i="30" s="1"/>
  <c r="BO52" i="30" a="1"/>
  <c r="BO52" i="30" s="1"/>
  <c r="BO30" i="30" a="1"/>
  <c r="BO30" i="30" s="1"/>
  <c r="BP30" i="30" a="1"/>
  <c r="BP30" i="30" s="1"/>
  <c r="BI52" i="30" a="1"/>
  <c r="BI52" i="30" s="1"/>
  <c r="BP41" i="30" a="1"/>
  <c r="BP41" i="30" s="1"/>
  <c r="BJ52" i="30" a="1"/>
  <c r="BJ52" i="30" s="1"/>
  <c r="BK52" i="30" a="1"/>
  <c r="BK52" i="30" s="1"/>
  <c r="BI41" i="30" a="1"/>
  <c r="BI41" i="30" s="1"/>
  <c r="BJ41" i="30" a="1"/>
  <c r="BJ41" i="30" s="1"/>
  <c r="BN37" i="29" a="1"/>
  <c r="BN37" i="29" s="1"/>
  <c r="BM37" i="29" a="1"/>
  <c r="BM37" i="29" s="1"/>
  <c r="BI37" i="29" a="1"/>
  <c r="BI37" i="29" s="1"/>
  <c r="BP37" i="29" a="1"/>
  <c r="BP37" i="29" s="1"/>
  <c r="BL37" i="29" a="1"/>
  <c r="BL37" i="29" s="1"/>
  <c r="BK37" i="29" a="1"/>
  <c r="BK37" i="29" s="1"/>
  <c r="BJ59" i="29" a="1"/>
  <c r="BJ59" i="29" s="1"/>
  <c r="BK59" i="29" a="1"/>
  <c r="BK59" i="29" s="1"/>
  <c r="BJ48" i="29" a="1"/>
  <c r="BJ48" i="29" s="1"/>
  <c r="BM59" i="29" a="1"/>
  <c r="BM59" i="29" s="1"/>
  <c r="BK48" i="29" a="1"/>
  <c r="BK48" i="29" s="1"/>
  <c r="BL48" i="29" a="1"/>
  <c r="BL48" i="29" s="1"/>
  <c r="BM48" i="29" a="1"/>
  <c r="BM48" i="29" s="1"/>
  <c r="BI59" i="29" a="1"/>
  <c r="BI59" i="29" s="1"/>
  <c r="BO48" i="29" a="1"/>
  <c r="BO48" i="29" s="1"/>
  <c r="BN59" i="29" a="1"/>
  <c r="BN59" i="29" s="1"/>
  <c r="BO37" i="29" a="1"/>
  <c r="BO37" i="29" s="1"/>
  <c r="BL59" i="29" a="1"/>
  <c r="BL59" i="29" s="1"/>
  <c r="BJ37" i="29" a="1"/>
  <c r="BJ37" i="29" s="1"/>
  <c r="BO59" i="29" a="1"/>
  <c r="BO59" i="29" s="1"/>
  <c r="BP48" i="29" a="1"/>
  <c r="BP48" i="29" s="1"/>
  <c r="BI48" i="29" a="1"/>
  <c r="BI48" i="29" s="1"/>
  <c r="BN48" i="29" a="1"/>
  <c r="BN48" i="29" s="1"/>
  <c r="BP59" i="29" a="1"/>
  <c r="BP59" i="29" s="1"/>
  <c r="AG38" i="28" a="1"/>
  <c r="AG38" i="28" s="1"/>
  <c r="AJ38" i="28" a="1"/>
  <c r="AJ38" i="28" s="1"/>
  <c r="AI38" i="28" a="1"/>
  <c r="AI38" i="28" s="1"/>
  <c r="AF38" i="28" a="1"/>
  <c r="AF38" i="28" s="1"/>
  <c r="AD60" i="28" a="1"/>
  <c r="AD60" i="28" s="1"/>
  <c r="AD38" i="28" a="1"/>
  <c r="AD38" i="28" s="1"/>
  <c r="AE60" i="28" a="1"/>
  <c r="AE60" i="28" s="1"/>
  <c r="AC49" i="28" a="1"/>
  <c r="AC49" i="28" s="1"/>
  <c r="AF60" i="28" a="1"/>
  <c r="AF60" i="28" s="1"/>
  <c r="AC38" i="28" a="1"/>
  <c r="AC38" i="28" s="1"/>
  <c r="AD49" i="28" a="1"/>
  <c r="AD49" i="28" s="1"/>
  <c r="AG60" i="28" a="1"/>
  <c r="AG60" i="28" s="1"/>
  <c r="AF49" i="28" a="1"/>
  <c r="AF49" i="28" s="1"/>
  <c r="AI60" i="28" a="1"/>
  <c r="AI60" i="28" s="1"/>
  <c r="AG49" i="28" a="1"/>
  <c r="AG49" i="28" s="1"/>
  <c r="AH49" i="28" a="1"/>
  <c r="AH49" i="28" s="1"/>
  <c r="AI49" i="28" a="1"/>
  <c r="AI49" i="28" s="1"/>
  <c r="AH38" i="28" a="1"/>
  <c r="AH38" i="28" s="1"/>
  <c r="AH60" i="28" a="1"/>
  <c r="AH60" i="28" s="1"/>
  <c r="AE49" i="28" a="1"/>
  <c r="AE49" i="28" s="1"/>
  <c r="AJ49" i="28" a="1"/>
  <c r="AJ49" i="28" s="1"/>
  <c r="AC60" i="28" a="1"/>
  <c r="AC60" i="28" s="1"/>
  <c r="AJ60" i="28" a="1"/>
  <c r="AJ60" i="28" s="1"/>
  <c r="AE38" i="28" a="1"/>
  <c r="AE38" i="28" s="1"/>
  <c r="V44" i="28" a="1"/>
  <c r="V44" i="28" s="1"/>
  <c r="Y55" i="28" a="1"/>
  <c r="Y55" i="28" s="1"/>
  <c r="W44" i="28" a="1"/>
  <c r="W44" i="28" s="1"/>
  <c r="Z55" i="28" a="1"/>
  <c r="Z55" i="28" s="1"/>
  <c r="U33" i="28" a="1"/>
  <c r="U33" i="28" s="1"/>
  <c r="X44" i="28" a="1"/>
  <c r="X44" i="28" s="1"/>
  <c r="AA55" i="28" a="1"/>
  <c r="AA55" i="28" s="1"/>
  <c r="V33" i="28" a="1"/>
  <c r="V33" i="28" s="1"/>
  <c r="Y44" i="28" a="1"/>
  <c r="Y44" i="28" s="1"/>
  <c r="AB55" i="28" a="1"/>
  <c r="AB55" i="28" s="1"/>
  <c r="W33" i="28" a="1"/>
  <c r="W33" i="28" s="1"/>
  <c r="AB33" i="28" a="1"/>
  <c r="AB33" i="28" s="1"/>
  <c r="U55" i="28" a="1"/>
  <c r="U55" i="28" s="1"/>
  <c r="W55" i="28" a="1"/>
  <c r="W55" i="28" s="1"/>
  <c r="V55" i="28" a="1"/>
  <c r="V55" i="28" s="1"/>
  <c r="X55" i="28" a="1"/>
  <c r="X55" i="28" s="1"/>
  <c r="U44" i="28" a="1"/>
  <c r="U44" i="28" s="1"/>
  <c r="AA44" i="28" a="1"/>
  <c r="AA44" i="28" s="1"/>
  <c r="Z44" i="28" a="1"/>
  <c r="Z44" i="28" s="1"/>
  <c r="AB44" i="28" a="1"/>
  <c r="AB44" i="28" s="1"/>
  <c r="X33" i="28" a="1"/>
  <c r="X33" i="28" s="1"/>
  <c r="Y33" i="28" a="1"/>
  <c r="Y33" i="28" s="1"/>
  <c r="Z33" i="28" a="1"/>
  <c r="Z33" i="28" s="1"/>
  <c r="AA33" i="28" a="1"/>
  <c r="AA33" i="28" s="1"/>
  <c r="G36" i="30" a="1"/>
  <c r="G36" i="30" s="1"/>
  <c r="L36" i="30" a="1"/>
  <c r="L36" i="30" s="1"/>
  <c r="F36" i="30" a="1"/>
  <c r="F36" i="30" s="1"/>
  <c r="E36" i="30" a="1"/>
  <c r="E36" i="30" s="1"/>
  <c r="J36" i="30" a="1"/>
  <c r="J36" i="30" s="1"/>
  <c r="I36" i="30" a="1"/>
  <c r="I36" i="30" s="1"/>
  <c r="H36" i="30" a="1"/>
  <c r="H36" i="30" s="1"/>
  <c r="L47" i="30" a="1"/>
  <c r="L47" i="30" s="1"/>
  <c r="E58" i="30" a="1"/>
  <c r="E58" i="30" s="1"/>
  <c r="F58" i="30" a="1"/>
  <c r="F58" i="30" s="1"/>
  <c r="I47" i="30" a="1"/>
  <c r="I47" i="30" s="1"/>
  <c r="I58" i="30" a="1"/>
  <c r="I58" i="30" s="1"/>
  <c r="J47" i="30" a="1"/>
  <c r="J47" i="30" s="1"/>
  <c r="J58" i="30" a="1"/>
  <c r="J58" i="30" s="1"/>
  <c r="K36" i="30" a="1"/>
  <c r="K36" i="30" s="1"/>
  <c r="K47" i="30" a="1"/>
  <c r="K47" i="30" s="1"/>
  <c r="K58" i="30" a="1"/>
  <c r="K58" i="30" s="1"/>
  <c r="E47" i="30" a="1"/>
  <c r="E47" i="30" s="1"/>
  <c r="F47" i="30" a="1"/>
  <c r="F47" i="30" s="1"/>
  <c r="L58" i="30" a="1"/>
  <c r="L58" i="30" s="1"/>
  <c r="G47" i="30" a="1"/>
  <c r="G47" i="30" s="1"/>
  <c r="G58" i="30" a="1"/>
  <c r="G58" i="30" s="1"/>
  <c r="H58" i="30" a="1"/>
  <c r="H58" i="30" s="1"/>
  <c r="H47" i="30" a="1"/>
  <c r="H47" i="30" s="1"/>
  <c r="BP30" i="28" a="1"/>
  <c r="BP30" i="28" s="1"/>
  <c r="BJ52" i="28" a="1"/>
  <c r="BJ52" i="28" s="1"/>
  <c r="BK52" i="28" a="1"/>
  <c r="BK52" i="28" s="1"/>
  <c r="BI41" i="28" a="1"/>
  <c r="BI41" i="28" s="1"/>
  <c r="BL52" i="28" a="1"/>
  <c r="BL52" i="28" s="1"/>
  <c r="BJ41" i="28" a="1"/>
  <c r="BJ41" i="28" s="1"/>
  <c r="BM52" i="28" a="1"/>
  <c r="BM52" i="28" s="1"/>
  <c r="V3" i="28"/>
  <c r="BP41" i="28" a="1"/>
  <c r="BP41" i="28" s="1"/>
  <c r="BO52" i="28" a="1"/>
  <c r="BO52" i="28" s="1"/>
  <c r="BP52" i="28" a="1"/>
  <c r="BP52" i="28" s="1"/>
  <c r="BI30" i="28" a="1"/>
  <c r="BI30" i="28" s="1"/>
  <c r="BL41" i="28" a="1"/>
  <c r="BL41" i="28" s="1"/>
  <c r="BJ30" i="28" a="1"/>
  <c r="BJ30" i="28" s="1"/>
  <c r="BM41" i="28" a="1"/>
  <c r="BM41" i="28" s="1"/>
  <c r="BK30" i="28" a="1"/>
  <c r="BK30" i="28" s="1"/>
  <c r="BN41" i="28" a="1"/>
  <c r="BN41" i="28" s="1"/>
  <c r="BL30" i="28" a="1"/>
  <c r="BL30" i="28" s="1"/>
  <c r="BO41" i="28" a="1"/>
  <c r="BO41" i="28" s="1"/>
  <c r="BN30" i="28" a="1"/>
  <c r="BN30" i="28" s="1"/>
  <c r="BM30" i="28" a="1"/>
  <c r="BM30" i="28" s="1"/>
  <c r="BO30" i="28" a="1"/>
  <c r="BO30" i="28" s="1"/>
  <c r="BK41" i="28" a="1"/>
  <c r="BK41" i="28" s="1"/>
  <c r="BI52" i="28" a="1"/>
  <c r="BI52" i="28" s="1"/>
  <c r="BN52" i="28" a="1"/>
  <c r="BN52" i="28" s="1"/>
  <c r="AW38" i="29" a="1"/>
  <c r="AW38" i="29" s="1"/>
  <c r="AV38" i="29" a="1"/>
  <c r="AV38" i="29" s="1"/>
  <c r="AX38" i="29" a="1"/>
  <c r="AX38" i="29" s="1"/>
  <c r="AU38" i="29" a="1"/>
  <c r="AU38" i="29" s="1"/>
  <c r="AT38" i="29" a="1"/>
  <c r="AT38" i="29" s="1"/>
  <c r="AX49" i="29" a="1"/>
  <c r="AX49" i="29" s="1"/>
  <c r="AY38" i="29" a="1"/>
  <c r="AY38" i="29" s="1"/>
  <c r="AS38" i="29" a="1"/>
  <c r="AS38" i="29" s="1"/>
  <c r="AZ49" i="29" a="1"/>
  <c r="AZ49" i="29" s="1"/>
  <c r="AT60" i="29" a="1"/>
  <c r="AT60" i="29" s="1"/>
  <c r="AZ38" i="29" a="1"/>
  <c r="AZ38" i="29" s="1"/>
  <c r="AY60" i="29" a="1"/>
  <c r="AY60" i="29" s="1"/>
  <c r="AZ60" i="29" a="1"/>
  <c r="AZ60" i="29" s="1"/>
  <c r="AT49" i="29" a="1"/>
  <c r="AT49" i="29" s="1"/>
  <c r="AV49" i="29" a="1"/>
  <c r="AV49" i="29" s="1"/>
  <c r="AX60" i="29" a="1"/>
  <c r="AX60" i="29" s="1"/>
  <c r="AS49" i="29" a="1"/>
  <c r="AS49" i="29" s="1"/>
  <c r="AW60" i="29" a="1"/>
  <c r="AW60" i="29" s="1"/>
  <c r="AW49" i="29" a="1"/>
  <c r="AW49" i="29" s="1"/>
  <c r="AS60" i="29" a="1"/>
  <c r="AS60" i="29" s="1"/>
  <c r="AU60" i="29" a="1"/>
  <c r="AU60" i="29" s="1"/>
  <c r="AV60" i="29" a="1"/>
  <c r="AV60" i="29" s="1"/>
  <c r="AU49" i="29" a="1"/>
  <c r="AU49" i="29" s="1"/>
  <c r="AY49" i="29" a="1"/>
  <c r="AY49" i="29" s="1"/>
  <c r="O44" i="30" a="1"/>
  <c r="O44" i="30" s="1"/>
  <c r="R55" i="30" a="1"/>
  <c r="R55" i="30" s="1"/>
  <c r="M33" i="30" a="1"/>
  <c r="M33" i="30" s="1"/>
  <c r="P44" i="30" a="1"/>
  <c r="P44" i="30" s="1"/>
  <c r="S55" i="30" a="1"/>
  <c r="S55" i="30" s="1"/>
  <c r="N33" i="30" a="1"/>
  <c r="N33" i="30" s="1"/>
  <c r="Q44" i="30" a="1"/>
  <c r="Q44" i="30" s="1"/>
  <c r="T55" i="30" a="1"/>
  <c r="T55" i="30" s="1"/>
  <c r="Q33" i="30" a="1"/>
  <c r="Q33" i="30" s="1"/>
  <c r="T44" i="30" a="1"/>
  <c r="T44" i="30" s="1"/>
  <c r="O33" i="30" a="1"/>
  <c r="O33" i="30" s="1"/>
  <c r="P33" i="30" a="1"/>
  <c r="P33" i="30" s="1"/>
  <c r="T33" i="30" a="1"/>
  <c r="T33" i="30" s="1"/>
  <c r="M55" i="30" a="1"/>
  <c r="M55" i="30" s="1"/>
  <c r="S33" i="30" a="1"/>
  <c r="S33" i="30" s="1"/>
  <c r="N44" i="30" a="1"/>
  <c r="N44" i="30" s="1"/>
  <c r="R44" i="30" a="1"/>
  <c r="R44" i="30" s="1"/>
  <c r="N55" i="30" a="1"/>
  <c r="N55" i="30" s="1"/>
  <c r="S44" i="30" a="1"/>
  <c r="S44" i="30" s="1"/>
  <c r="O55" i="30" a="1"/>
  <c r="O55" i="30" s="1"/>
  <c r="P55" i="30" a="1"/>
  <c r="P55" i="30" s="1"/>
  <c r="Q55" i="30" a="1"/>
  <c r="Q55" i="30" s="1"/>
  <c r="M44" i="30" a="1"/>
  <c r="M44" i="30" s="1"/>
  <c r="R33" i="30" a="1"/>
  <c r="R33" i="30" s="1"/>
  <c r="K35" i="30" a="1"/>
  <c r="K35" i="30" s="1"/>
  <c r="E35" i="30" a="1"/>
  <c r="E35" i="30" s="1"/>
  <c r="J35" i="30" a="1"/>
  <c r="J35" i="30" s="1"/>
  <c r="G35" i="30" a="1"/>
  <c r="G35" i="30" s="1"/>
  <c r="L35" i="30" a="1"/>
  <c r="L35" i="30" s="1"/>
  <c r="H35" i="30" a="1"/>
  <c r="H35" i="30" s="1"/>
  <c r="J46" i="30" a="1"/>
  <c r="J46" i="30" s="1"/>
  <c r="F35" i="30" a="1"/>
  <c r="F35" i="30" s="1"/>
  <c r="L46" i="30" a="1"/>
  <c r="L46" i="30" s="1"/>
  <c r="E46" i="30" a="1"/>
  <c r="E46" i="30" s="1"/>
  <c r="J57" i="30" a="1"/>
  <c r="J57" i="30" s="1"/>
  <c r="F46" i="30" a="1"/>
  <c r="F46" i="30" s="1"/>
  <c r="K57" i="30" a="1"/>
  <c r="K57" i="30" s="1"/>
  <c r="L57" i="30" a="1"/>
  <c r="L57" i="30" s="1"/>
  <c r="K46" i="30" a="1"/>
  <c r="K46" i="30" s="1"/>
  <c r="G57" i="30" a="1"/>
  <c r="G57" i="30" s="1"/>
  <c r="H46" i="30" a="1"/>
  <c r="H46" i="30" s="1"/>
  <c r="I35" i="30" a="1"/>
  <c r="I35" i="30" s="1"/>
  <c r="G46" i="30" a="1"/>
  <c r="G46" i="30" s="1"/>
  <c r="F57" i="30" a="1"/>
  <c r="F57" i="30" s="1"/>
  <c r="H57" i="30" a="1"/>
  <c r="H57" i="30" s="1"/>
  <c r="E57" i="30" a="1"/>
  <c r="E57" i="30" s="1"/>
  <c r="I57" i="30" a="1"/>
  <c r="I57" i="30" s="1"/>
  <c r="I46" i="30" a="1"/>
  <c r="I46" i="30" s="1"/>
  <c r="J34" i="30" a="1"/>
  <c r="J34" i="30" s="1"/>
  <c r="I34" i="30" a="1"/>
  <c r="I34" i="30" s="1"/>
  <c r="H34" i="30" a="1"/>
  <c r="H34" i="30" s="1"/>
  <c r="K34" i="30" a="1"/>
  <c r="K34" i="30" s="1"/>
  <c r="G34" i="30" a="1"/>
  <c r="G34" i="30" s="1"/>
  <c r="F34" i="30" a="1"/>
  <c r="F34" i="30" s="1"/>
  <c r="E34" i="30" a="1"/>
  <c r="E34" i="30" s="1"/>
  <c r="L34" i="30" a="1"/>
  <c r="L34" i="30" s="1"/>
  <c r="F45" i="30" a="1"/>
  <c r="F45" i="30" s="1"/>
  <c r="H56" i="30" a="1"/>
  <c r="H56" i="30" s="1"/>
  <c r="G45" i="30" a="1"/>
  <c r="G45" i="30" s="1"/>
  <c r="J56" i="30" a="1"/>
  <c r="J56" i="30" s="1"/>
  <c r="H45" i="30" a="1"/>
  <c r="H45" i="30" s="1"/>
  <c r="K56" i="30" a="1"/>
  <c r="K56" i="30" s="1"/>
  <c r="J45" i="30" a="1"/>
  <c r="J45" i="30" s="1"/>
  <c r="K45" i="30" a="1"/>
  <c r="K45" i="30" s="1"/>
  <c r="L45" i="30" a="1"/>
  <c r="L45" i="30" s="1"/>
  <c r="G56" i="30" a="1"/>
  <c r="G56" i="30" s="1"/>
  <c r="I56" i="30" a="1"/>
  <c r="I56" i="30" s="1"/>
  <c r="I45" i="30" a="1"/>
  <c r="I45" i="30" s="1"/>
  <c r="E56" i="30" a="1"/>
  <c r="E56" i="30" s="1"/>
  <c r="L56" i="30" a="1"/>
  <c r="L56" i="30" s="1"/>
  <c r="F56" i="30" a="1"/>
  <c r="F56" i="30" s="1"/>
  <c r="E45" i="30" a="1"/>
  <c r="E45" i="30" s="1"/>
  <c r="AL30" i="30" a="1"/>
  <c r="AL30" i="30" s="1"/>
  <c r="AM41" i="30" a="1"/>
  <c r="AM41" i="30" s="1"/>
  <c r="AP52" i="30" a="1"/>
  <c r="AP52" i="30" s="1"/>
  <c r="AO41" i="30" a="1"/>
  <c r="AO41" i="30" s="1"/>
  <c r="AR52" i="30" a="1"/>
  <c r="AR52" i="30" s="1"/>
  <c r="AK52" i="30" a="1"/>
  <c r="AK52" i="30" s="1"/>
  <c r="AK41" i="30" a="1"/>
  <c r="AK41" i="30" s="1"/>
  <c r="AL52" i="30" a="1"/>
  <c r="AL52" i="30" s="1"/>
  <c r="S3" i="30"/>
  <c r="AK30" i="30" a="1"/>
  <c r="AK30" i="30" s="1"/>
  <c r="AP41" i="30" a="1"/>
  <c r="AP41" i="30" s="1"/>
  <c r="AO52" i="30" a="1"/>
  <c r="AO52" i="30" s="1"/>
  <c r="AM30" i="30" a="1"/>
  <c r="AM30" i="30" s="1"/>
  <c r="AN30" i="30" a="1"/>
  <c r="AN30" i="30" s="1"/>
  <c r="AO30" i="30" a="1"/>
  <c r="AO30" i="30" s="1"/>
  <c r="AL41" i="30" a="1"/>
  <c r="AL41" i="30" s="1"/>
  <c r="AM52" i="30" a="1"/>
  <c r="AM52" i="30" s="1"/>
  <c r="AP30" i="30" a="1"/>
  <c r="AP30" i="30" s="1"/>
  <c r="AN41" i="30" a="1"/>
  <c r="AN41" i="30" s="1"/>
  <c r="AN52" i="30" a="1"/>
  <c r="AN52" i="30" s="1"/>
  <c r="AQ41" i="30" a="1"/>
  <c r="AQ41" i="30" s="1"/>
  <c r="AQ52" i="30" a="1"/>
  <c r="AQ52" i="30" s="1"/>
  <c r="AR41" i="30" a="1"/>
  <c r="AR41" i="30" s="1"/>
  <c r="AQ30" i="30" a="1"/>
  <c r="AQ30" i="30" s="1"/>
  <c r="AR30" i="30" a="1"/>
  <c r="AR30" i="30" s="1"/>
  <c r="L37" i="29" a="1"/>
  <c r="L37" i="29" s="1"/>
  <c r="F37" i="29" a="1"/>
  <c r="F37" i="29" s="1"/>
  <c r="K37" i="29" a="1"/>
  <c r="K37" i="29" s="1"/>
  <c r="E37" i="29" a="1"/>
  <c r="E37" i="29" s="1"/>
  <c r="G37" i="29" a="1"/>
  <c r="G37" i="29" s="1"/>
  <c r="I48" i="29" a="1"/>
  <c r="I48" i="29" s="1"/>
  <c r="L59" i="29" a="1"/>
  <c r="L59" i="29" s="1"/>
  <c r="I37" i="29" a="1"/>
  <c r="I37" i="29" s="1"/>
  <c r="J48" i="29" a="1"/>
  <c r="J48" i="29" s="1"/>
  <c r="K48" i="29" a="1"/>
  <c r="K48" i="29" s="1"/>
  <c r="H37" i="29" a="1"/>
  <c r="H37" i="29" s="1"/>
  <c r="L48" i="29" a="1"/>
  <c r="L48" i="29" s="1"/>
  <c r="E59" i="29" a="1"/>
  <c r="E59" i="29" s="1"/>
  <c r="F59" i="29" a="1"/>
  <c r="F59" i="29" s="1"/>
  <c r="J37" i="29" a="1"/>
  <c r="J37" i="29" s="1"/>
  <c r="E48" i="29" a="1"/>
  <c r="E48" i="29" s="1"/>
  <c r="G59" i="29" a="1"/>
  <c r="G59" i="29" s="1"/>
  <c r="F48" i="29" a="1"/>
  <c r="F48" i="29" s="1"/>
  <c r="H59" i="29" a="1"/>
  <c r="H59" i="29" s="1"/>
  <c r="G48" i="29" a="1"/>
  <c r="G48" i="29" s="1"/>
  <c r="J59" i="29" a="1"/>
  <c r="J59" i="29" s="1"/>
  <c r="H48" i="29" a="1"/>
  <c r="H48" i="29" s="1"/>
  <c r="I59" i="29" a="1"/>
  <c r="I59" i="29" s="1"/>
  <c r="K59" i="29" a="1"/>
  <c r="K59" i="29" s="1"/>
  <c r="AW59" i="30" a="1"/>
  <c r="AW59" i="30" s="1"/>
  <c r="AZ33" i="29" a="1"/>
  <c r="AZ33" i="29" s="1"/>
  <c r="AX44" i="29" a="1"/>
  <c r="AX44" i="29" s="1"/>
  <c r="AY44" i="29" a="1"/>
  <c r="AY44" i="29" s="1"/>
  <c r="AZ44" i="29" a="1"/>
  <c r="AZ44" i="29" s="1"/>
  <c r="AS33" i="29" a="1"/>
  <c r="AS33" i="29" s="1"/>
  <c r="AU44" i="29" a="1"/>
  <c r="AU44" i="29" s="1"/>
  <c r="AT55" i="29" a="1"/>
  <c r="AT55" i="29" s="1"/>
  <c r="AT33" i="29" a="1"/>
  <c r="AT33" i="29" s="1"/>
  <c r="AV44" i="29" a="1"/>
  <c r="AV44" i="29" s="1"/>
  <c r="AU55" i="29" a="1"/>
  <c r="AU55" i="29" s="1"/>
  <c r="AU33" i="29" a="1"/>
  <c r="AU33" i="29" s="1"/>
  <c r="AW44" i="29" a="1"/>
  <c r="AW44" i="29" s="1"/>
  <c r="AV55" i="29" a="1"/>
  <c r="AV55" i="29" s="1"/>
  <c r="AV33" i="29" a="1"/>
  <c r="AV33" i="29" s="1"/>
  <c r="AW55" i="29" a="1"/>
  <c r="AW55" i="29" s="1"/>
  <c r="AX55" i="29" a="1"/>
  <c r="AX55" i="29" s="1"/>
  <c r="AY55" i="29" a="1"/>
  <c r="AY55" i="29" s="1"/>
  <c r="AS44" i="29" a="1"/>
  <c r="AS44" i="29" s="1"/>
  <c r="AZ55" i="29" a="1"/>
  <c r="AZ55" i="29" s="1"/>
  <c r="AT44" i="29" a="1"/>
  <c r="AT44" i="29" s="1"/>
  <c r="AX33" i="29" a="1"/>
  <c r="AX33" i="29" s="1"/>
  <c r="AW33" i="29" a="1"/>
  <c r="AW33" i="29" s="1"/>
  <c r="AY33" i="29" a="1"/>
  <c r="AY33" i="29" s="1"/>
  <c r="AS55" i="29" a="1"/>
  <c r="AS55" i="29" s="1"/>
  <c r="I32" i="29" a="1"/>
  <c r="I32" i="29" s="1"/>
  <c r="E54" i="29" a="1"/>
  <c r="E54" i="29" s="1"/>
  <c r="J32" i="29" a="1"/>
  <c r="J32" i="29" s="1"/>
  <c r="F43" i="29" a="1"/>
  <c r="F43" i="29" s="1"/>
  <c r="K32" i="29" a="1"/>
  <c r="K32" i="29" s="1"/>
  <c r="F54" i="29" a="1"/>
  <c r="F54" i="29" s="1"/>
  <c r="L32" i="29" a="1"/>
  <c r="L32" i="29" s="1"/>
  <c r="G43" i="29" a="1"/>
  <c r="G43" i="29" s="1"/>
  <c r="E32" i="29" a="1"/>
  <c r="E32" i="29" s="1"/>
  <c r="J43" i="29" a="1"/>
  <c r="J43" i="29" s="1"/>
  <c r="F32" i="29" a="1"/>
  <c r="F32" i="29" s="1"/>
  <c r="L43" i="29" a="1"/>
  <c r="L43" i="29" s="1"/>
  <c r="G54" i="29" a="1"/>
  <c r="G54" i="29" s="1"/>
  <c r="H54" i="29" a="1"/>
  <c r="H54" i="29" s="1"/>
  <c r="I54" i="29" a="1"/>
  <c r="I54" i="29" s="1"/>
  <c r="E43" i="29" a="1"/>
  <c r="E43" i="29" s="1"/>
  <c r="J54" i="29" a="1"/>
  <c r="J54" i="29" s="1"/>
  <c r="H32" i="29" a="1"/>
  <c r="H32" i="29" s="1"/>
  <c r="L54" i="29" a="1"/>
  <c r="L54" i="29" s="1"/>
  <c r="H43" i="29" a="1"/>
  <c r="H43" i="29" s="1"/>
  <c r="G32" i="29" a="1"/>
  <c r="G32" i="29" s="1"/>
  <c r="K43" i="29" a="1"/>
  <c r="K43" i="29" s="1"/>
  <c r="K54" i="29" a="1"/>
  <c r="K54" i="29" s="1"/>
  <c r="I43" i="29" a="1"/>
  <c r="I43" i="29" s="1"/>
  <c r="BK38" i="28" a="1"/>
  <c r="BK38" i="28" s="1"/>
  <c r="BO38" i="28" a="1"/>
  <c r="BO38" i="28" s="1"/>
  <c r="BN38" i="28" a="1"/>
  <c r="BN38" i="28" s="1"/>
  <c r="BM38" i="28" a="1"/>
  <c r="BM38" i="28" s="1"/>
  <c r="BK49" i="28" a="1"/>
  <c r="BK49" i="28" s="1"/>
  <c r="BN60" i="28" a="1"/>
  <c r="BN60" i="28" s="1"/>
  <c r="BL49" i="28" a="1"/>
  <c r="BL49" i="28" s="1"/>
  <c r="BO60" i="28" a="1"/>
  <c r="BO60" i="28" s="1"/>
  <c r="BM49" i="28" a="1"/>
  <c r="BM49" i="28" s="1"/>
  <c r="BP60" i="28" a="1"/>
  <c r="BP60" i="28" s="1"/>
  <c r="BN49" i="28" a="1"/>
  <c r="BN49" i="28" s="1"/>
  <c r="BP49" i="28" a="1"/>
  <c r="BP49" i="28" s="1"/>
  <c r="BL38" i="28" a="1"/>
  <c r="BL38" i="28" s="1"/>
  <c r="BJ38" i="28" a="1"/>
  <c r="BJ38" i="28" s="1"/>
  <c r="BM60" i="28" a="1"/>
  <c r="BM60" i="28" s="1"/>
  <c r="BP38" i="28" a="1"/>
  <c r="BP38" i="28" s="1"/>
  <c r="BJ49" i="28" a="1"/>
  <c r="BJ49" i="28" s="1"/>
  <c r="BO49" i="28" a="1"/>
  <c r="BO49" i="28" s="1"/>
  <c r="BI60" i="28" a="1"/>
  <c r="BI60" i="28" s="1"/>
  <c r="BJ60" i="28" a="1"/>
  <c r="BJ60" i="28" s="1"/>
  <c r="BK60" i="28" a="1"/>
  <c r="BK60" i="28" s="1"/>
  <c r="BI38" i="28" a="1"/>
  <c r="BI38" i="28" s="1"/>
  <c r="BL60" i="28" a="1"/>
  <c r="BL60" i="28" s="1"/>
  <c r="BI49" i="28" a="1"/>
  <c r="BI49" i="28" s="1"/>
  <c r="BA54" i="28" a="1"/>
  <c r="BA54" i="28" s="1"/>
  <c r="BB54" i="28" a="1"/>
  <c r="BB54" i="28" s="1"/>
  <c r="BA32" i="28" a="1"/>
  <c r="BA32" i="28" s="1"/>
  <c r="BC54" i="28" a="1"/>
  <c r="BC54" i="28" s="1"/>
  <c r="BB32" i="28" a="1"/>
  <c r="BB32" i="28" s="1"/>
  <c r="BA43" i="28" a="1"/>
  <c r="BA43" i="28" s="1"/>
  <c r="BD54" i="28" a="1"/>
  <c r="BD54" i="28" s="1"/>
  <c r="BH32" i="28" a="1"/>
  <c r="BH32" i="28" s="1"/>
  <c r="BG43" i="28" a="1"/>
  <c r="BG43" i="28" s="1"/>
  <c r="BF54" i="28" a="1"/>
  <c r="BF54" i="28" s="1"/>
  <c r="BH43" i="28" a="1"/>
  <c r="BH43" i="28" s="1"/>
  <c r="BG54" i="28" a="1"/>
  <c r="BG54" i="28" s="1"/>
  <c r="BH54" i="28" a="1"/>
  <c r="BH54" i="28" s="1"/>
  <c r="BB43" i="28" a="1"/>
  <c r="BB43" i="28" s="1"/>
  <c r="BE54" i="28" a="1"/>
  <c r="BE54" i="28" s="1"/>
  <c r="BD43" i="28" a="1"/>
  <c r="BD43" i="28" s="1"/>
  <c r="BD32" i="28" a="1"/>
  <c r="BD32" i="28" s="1"/>
  <c r="BC32" i="28" a="1"/>
  <c r="BC32" i="28" s="1"/>
  <c r="BE32" i="28" a="1"/>
  <c r="BE32" i="28" s="1"/>
  <c r="BF32" i="28" a="1"/>
  <c r="BF32" i="28" s="1"/>
  <c r="BG32" i="28" a="1"/>
  <c r="BG32" i="28" s="1"/>
  <c r="BC43" i="28" a="1"/>
  <c r="BC43" i="28" s="1"/>
  <c r="BE43" i="28" a="1"/>
  <c r="BE43" i="28" s="1"/>
  <c r="BF43" i="28" a="1"/>
  <c r="BF43" i="28" s="1"/>
  <c r="P36" i="29" a="1"/>
  <c r="P36" i="29" s="1"/>
  <c r="O36" i="29" a="1"/>
  <c r="O36" i="29" s="1"/>
  <c r="Q36" i="29" a="1"/>
  <c r="Q36" i="29" s="1"/>
  <c r="T36" i="29" a="1"/>
  <c r="T36" i="29" s="1"/>
  <c r="N36" i="29" a="1"/>
  <c r="N36" i="29" s="1"/>
  <c r="P47" i="29" a="1"/>
  <c r="P47" i="29" s="1"/>
  <c r="S58" i="29" a="1"/>
  <c r="S58" i="29" s="1"/>
  <c r="Q47" i="29" a="1"/>
  <c r="Q47" i="29" s="1"/>
  <c r="T58" i="29" a="1"/>
  <c r="T58" i="29" s="1"/>
  <c r="M36" i="29" a="1"/>
  <c r="M36" i="29" s="1"/>
  <c r="R47" i="29" a="1"/>
  <c r="R47" i="29" s="1"/>
  <c r="S47" i="29" a="1"/>
  <c r="S47" i="29" s="1"/>
  <c r="R36" i="29" a="1"/>
  <c r="R36" i="29" s="1"/>
  <c r="M47" i="29" a="1"/>
  <c r="M47" i="29" s="1"/>
  <c r="S36" i="29" a="1"/>
  <c r="S36" i="29" s="1"/>
  <c r="N47" i="29" a="1"/>
  <c r="N47" i="29" s="1"/>
  <c r="O47" i="29" a="1"/>
  <c r="O47" i="29" s="1"/>
  <c r="M58" i="29" a="1"/>
  <c r="M58" i="29" s="1"/>
  <c r="O58" i="29" a="1"/>
  <c r="O58" i="29" s="1"/>
  <c r="R58" i="29" a="1"/>
  <c r="R58" i="29" s="1"/>
  <c r="T47" i="29" a="1"/>
  <c r="T47" i="29" s="1"/>
  <c r="N58" i="29" a="1"/>
  <c r="N58" i="29" s="1"/>
  <c r="P58" i="29" a="1"/>
  <c r="P58" i="29" s="1"/>
  <c r="Q58" i="29" a="1"/>
  <c r="Q58" i="29" s="1"/>
  <c r="H37" i="30" a="1"/>
  <c r="H37" i="30" s="1"/>
  <c r="G37" i="30" a="1"/>
  <c r="G37" i="30" s="1"/>
  <c r="L37" i="30" a="1"/>
  <c r="L37" i="30" s="1"/>
  <c r="F37" i="30" a="1"/>
  <c r="F37" i="30" s="1"/>
  <c r="E37" i="30" a="1"/>
  <c r="E37" i="30" s="1"/>
  <c r="K37" i="30" a="1"/>
  <c r="K37" i="30" s="1"/>
  <c r="I37" i="30" a="1"/>
  <c r="I37" i="30" s="1"/>
  <c r="F48" i="30" a="1"/>
  <c r="F48" i="30" s="1"/>
  <c r="H59" i="30" a="1"/>
  <c r="H59" i="30" s="1"/>
  <c r="I59" i="30" a="1"/>
  <c r="I59" i="30" s="1"/>
  <c r="G48" i="30" a="1"/>
  <c r="G48" i="30" s="1"/>
  <c r="J59" i="30" a="1"/>
  <c r="J59" i="30" s="1"/>
  <c r="H48" i="30" a="1"/>
  <c r="H48" i="30" s="1"/>
  <c r="F59" i="30" a="1"/>
  <c r="F59" i="30" s="1"/>
  <c r="I48" i="30" a="1"/>
  <c r="I48" i="30" s="1"/>
  <c r="J48" i="30" a="1"/>
  <c r="J48" i="30" s="1"/>
  <c r="G59" i="30" a="1"/>
  <c r="G59" i="30" s="1"/>
  <c r="K48" i="30" a="1"/>
  <c r="K48" i="30" s="1"/>
  <c r="K59" i="30" a="1"/>
  <c r="K59" i="30" s="1"/>
  <c r="J37" i="30" a="1"/>
  <c r="J37" i="30" s="1"/>
  <c r="L48" i="30" a="1"/>
  <c r="L48" i="30" s="1"/>
  <c r="L59" i="30" a="1"/>
  <c r="L59" i="30" s="1"/>
  <c r="E48" i="30" a="1"/>
  <c r="E48" i="30" s="1"/>
  <c r="E59" i="30" a="1"/>
  <c r="E59" i="30" s="1"/>
  <c r="AY35" i="29" a="1"/>
  <c r="AY35" i="29" s="1"/>
  <c r="AS35" i="29" a="1"/>
  <c r="AS35" i="29" s="1"/>
  <c r="AX35" i="29" a="1"/>
  <c r="AX35" i="29" s="1"/>
  <c r="AT35" i="29" a="1"/>
  <c r="AT35" i="29" s="1"/>
  <c r="AW35" i="29" a="1"/>
  <c r="AW35" i="29" s="1"/>
  <c r="AV35" i="29" a="1"/>
  <c r="AV35" i="29" s="1"/>
  <c r="AU35" i="29" a="1"/>
  <c r="AU35" i="29" s="1"/>
  <c r="AU46" i="29" a="1"/>
  <c r="AU46" i="29" s="1"/>
  <c r="AX57" i="29" a="1"/>
  <c r="AX57" i="29" s="1"/>
  <c r="AV46" i="29" a="1"/>
  <c r="AV46" i="29" s="1"/>
  <c r="AY57" i="29" a="1"/>
  <c r="AY57" i="29" s="1"/>
  <c r="AW46" i="29" a="1"/>
  <c r="AW46" i="29" s="1"/>
  <c r="AZ57" i="29" a="1"/>
  <c r="AZ57" i="29" s="1"/>
  <c r="AX46" i="29" a="1"/>
  <c r="AX46" i="29" s="1"/>
  <c r="AZ46" i="29" a="1"/>
  <c r="AZ46" i="29" s="1"/>
  <c r="AS46" i="29" a="1"/>
  <c r="AS46" i="29" s="1"/>
  <c r="AT46" i="29" a="1"/>
  <c r="AT46" i="29" s="1"/>
  <c r="AY46" i="29" a="1"/>
  <c r="AY46" i="29" s="1"/>
  <c r="AS57" i="29" a="1"/>
  <c r="AS57" i="29" s="1"/>
  <c r="AU57" i="29" a="1"/>
  <c r="AU57" i="29" s="1"/>
  <c r="AV57" i="29" a="1"/>
  <c r="AV57" i="29" s="1"/>
  <c r="AW57" i="29" a="1"/>
  <c r="AW57" i="29" s="1"/>
  <c r="AZ35" i="29" a="1"/>
  <c r="AZ35" i="29" s="1"/>
  <c r="AT57" i="29" a="1"/>
  <c r="AT57" i="29" s="1"/>
  <c r="AB45" i="28" a="1"/>
  <c r="AB45" i="28" s="1"/>
  <c r="V45" i="28" a="1"/>
  <c r="V45" i="28" s="1"/>
  <c r="W56" i="28" a="1"/>
  <c r="W56" i="28" s="1"/>
  <c r="AA34" i="28" a="1"/>
  <c r="AA34" i="28" s="1"/>
  <c r="U34" i="28" a="1"/>
  <c r="U34" i="28" s="1"/>
  <c r="AA45" i="28" a="1"/>
  <c r="AA45" i="28" s="1"/>
  <c r="U45" i="28" a="1"/>
  <c r="U45" i="28" s="1"/>
  <c r="AA56" i="28" a="1"/>
  <c r="AA56" i="28" s="1"/>
  <c r="Z45" i="28" a="1"/>
  <c r="Z45" i="28" s="1"/>
  <c r="W34" i="28" a="1"/>
  <c r="W34" i="28" s="1"/>
  <c r="Z56" i="28" a="1"/>
  <c r="Z56" i="28" s="1"/>
  <c r="Y45" i="28" a="1"/>
  <c r="Y45" i="28" s="1"/>
  <c r="V34" i="28" a="1"/>
  <c r="V34" i="28" s="1"/>
  <c r="AB34" i="28" a="1"/>
  <c r="AB34" i="28" s="1"/>
  <c r="AB56" i="28" a="1"/>
  <c r="AB56" i="28" s="1"/>
  <c r="Y56" i="28" a="1"/>
  <c r="Y56" i="28" s="1"/>
  <c r="V56" i="28" a="1"/>
  <c r="V56" i="28" s="1"/>
  <c r="Z34" i="28" a="1"/>
  <c r="Z34" i="28" s="1"/>
  <c r="W45" i="28" a="1"/>
  <c r="W45" i="28" s="1"/>
  <c r="X34" i="28" a="1"/>
  <c r="X34" i="28" s="1"/>
  <c r="Y34" i="28" a="1"/>
  <c r="Y34" i="28" s="1"/>
  <c r="X45" i="28" a="1"/>
  <c r="X45" i="28" s="1"/>
  <c r="X56" i="28" a="1"/>
  <c r="X56" i="28" s="1"/>
  <c r="U56" i="28" a="1"/>
  <c r="U56" i="28" s="1"/>
  <c r="BC36" i="30" a="1"/>
  <c r="BC36" i="30" s="1"/>
  <c r="BH36" i="30" a="1"/>
  <c r="BH36" i="30" s="1"/>
  <c r="BB36" i="30" a="1"/>
  <c r="BB36" i="30" s="1"/>
  <c r="BG36" i="30" a="1"/>
  <c r="BG36" i="30" s="1"/>
  <c r="BF36" i="30" a="1"/>
  <c r="BF36" i="30" s="1"/>
  <c r="BE36" i="30" a="1"/>
  <c r="BE36" i="30" s="1"/>
  <c r="BD36" i="30" a="1"/>
  <c r="BD36" i="30" s="1"/>
  <c r="BA36" i="30" a="1"/>
  <c r="BA36" i="30" s="1"/>
  <c r="BH47" i="30" a="1"/>
  <c r="BH47" i="30" s="1"/>
  <c r="BA58" i="30" a="1"/>
  <c r="BA58" i="30" s="1"/>
  <c r="BE47" i="30" a="1"/>
  <c r="BE47" i="30" s="1"/>
  <c r="BE58" i="30" a="1"/>
  <c r="BE58" i="30" s="1"/>
  <c r="BF58" i="30" a="1"/>
  <c r="BF58" i="30" s="1"/>
  <c r="BF47" i="30" a="1"/>
  <c r="BF47" i="30" s="1"/>
  <c r="BB47" i="30" a="1"/>
  <c r="BB47" i="30" s="1"/>
  <c r="BG47" i="30" a="1"/>
  <c r="BG47" i="30" s="1"/>
  <c r="BG58" i="30" a="1"/>
  <c r="BG58" i="30" s="1"/>
  <c r="BA47" i="30" a="1"/>
  <c r="BA47" i="30" s="1"/>
  <c r="BB58" i="30" a="1"/>
  <c r="BB58" i="30" s="1"/>
  <c r="BC47" i="30" a="1"/>
  <c r="BC47" i="30" s="1"/>
  <c r="BH58" i="30" a="1"/>
  <c r="BH58" i="30" s="1"/>
  <c r="BC58" i="30" a="1"/>
  <c r="BC58" i="30" s="1"/>
  <c r="BD58" i="30" a="1"/>
  <c r="BD58" i="30" s="1"/>
  <c r="BD47" i="30" a="1"/>
  <c r="BD47" i="30" s="1"/>
  <c r="AC33" i="29" a="1"/>
  <c r="AC33" i="29" s="1"/>
  <c r="AD33" i="29" a="1"/>
  <c r="AD33" i="29" s="1"/>
  <c r="AE33" i="29" a="1"/>
  <c r="AE33" i="29" s="1"/>
  <c r="AJ33" i="29" a="1"/>
  <c r="AJ33" i="29" s="1"/>
  <c r="AC55" i="29" a="1"/>
  <c r="AC55" i="29" s="1"/>
  <c r="AD55" i="29" a="1"/>
  <c r="AD55" i="29" s="1"/>
  <c r="AE55" i="29" a="1"/>
  <c r="AE55" i="29" s="1"/>
  <c r="AC44" i="29" a="1"/>
  <c r="AC44" i="29" s="1"/>
  <c r="AF55" i="29" a="1"/>
  <c r="AF55" i="29" s="1"/>
  <c r="AE44" i="29" a="1"/>
  <c r="AE44" i="29" s="1"/>
  <c r="AF44" i="29" a="1"/>
  <c r="AF44" i="29" s="1"/>
  <c r="AG44" i="29" a="1"/>
  <c r="AG44" i="29" s="1"/>
  <c r="AH44" i="29" a="1"/>
  <c r="AH44" i="29" s="1"/>
  <c r="AG55" i="29" a="1"/>
  <c r="AG55" i="29" s="1"/>
  <c r="AF33" i="29" a="1"/>
  <c r="AF33" i="29" s="1"/>
  <c r="AH33" i="29" a="1"/>
  <c r="AH33" i="29" s="1"/>
  <c r="AI55" i="29" a="1"/>
  <c r="AI55" i="29" s="1"/>
  <c r="AG33" i="29" a="1"/>
  <c r="AG33" i="29" s="1"/>
  <c r="AI33" i="29" a="1"/>
  <c r="AI33" i="29" s="1"/>
  <c r="AJ55" i="29" a="1"/>
  <c r="AJ55" i="29" s="1"/>
  <c r="AH55" i="29" a="1"/>
  <c r="AH55" i="29" s="1"/>
  <c r="AD44" i="29" a="1"/>
  <c r="AD44" i="29" s="1"/>
  <c r="AI44" i="29" a="1"/>
  <c r="AI44" i="29" s="1"/>
  <c r="AJ44" i="29" a="1"/>
  <c r="AJ44" i="29" s="1"/>
  <c r="AY31" i="28" a="1"/>
  <c r="AY31" i="28" s="1"/>
  <c r="AS53" i="28" a="1"/>
  <c r="AS53" i="28" s="1"/>
  <c r="AZ31" i="28" a="1"/>
  <c r="AZ31" i="28" s="1"/>
  <c r="AT53" i="28" a="1"/>
  <c r="AT53" i="28" s="1"/>
  <c r="AU53" i="28" a="1"/>
  <c r="AU53" i="28" s="1"/>
  <c r="AS42" i="28" a="1"/>
  <c r="AS42" i="28" s="1"/>
  <c r="AV53" i="28" a="1"/>
  <c r="AV53" i="28" s="1"/>
  <c r="AS31" i="28" a="1"/>
  <c r="AS31" i="28" s="1"/>
  <c r="AT31" i="28" a="1"/>
  <c r="AT31" i="28" s="1"/>
  <c r="AU31" i="28" a="1"/>
  <c r="AU31" i="28" s="1"/>
  <c r="AT42" i="28" a="1"/>
  <c r="AT42" i="28" s="1"/>
  <c r="AV31" i="28" a="1"/>
  <c r="AV31" i="28" s="1"/>
  <c r="AY42" i="28" a="1"/>
  <c r="AY42" i="28" s="1"/>
  <c r="AW31" i="28" a="1"/>
  <c r="AW31" i="28" s="1"/>
  <c r="AZ42" i="28" a="1"/>
  <c r="AZ42" i="28" s="1"/>
  <c r="AX31" i="28" a="1"/>
  <c r="AX31" i="28" s="1"/>
  <c r="AW42" i="28" a="1"/>
  <c r="AW42" i="28" s="1"/>
  <c r="AX42" i="28" a="1"/>
  <c r="AX42" i="28" s="1"/>
  <c r="AW53" i="28" a="1"/>
  <c r="AW53" i="28" s="1"/>
  <c r="AX53" i="28" a="1"/>
  <c r="AX53" i="28" s="1"/>
  <c r="AV42" i="28" a="1"/>
  <c r="AV42" i="28" s="1"/>
  <c r="AY53" i="28" a="1"/>
  <c r="AY53" i="28" s="1"/>
  <c r="AZ53" i="28" a="1"/>
  <c r="AZ53" i="28" s="1"/>
  <c r="AU42" i="28" a="1"/>
  <c r="AU42" i="28" s="1"/>
  <c r="BL38" i="30" a="1"/>
  <c r="BL38" i="30" s="1"/>
  <c r="BK38" i="30" a="1"/>
  <c r="BK38" i="30" s="1"/>
  <c r="BN38" i="30" a="1"/>
  <c r="BN38" i="30" s="1"/>
  <c r="BM38" i="30" a="1"/>
  <c r="BM38" i="30" s="1"/>
  <c r="BI38" i="30" a="1"/>
  <c r="BI38" i="30" s="1"/>
  <c r="BP38" i="30" a="1"/>
  <c r="BP38" i="30" s="1"/>
  <c r="BO38" i="30" a="1"/>
  <c r="BO38" i="30" s="1"/>
  <c r="BI60" i="30" a="1"/>
  <c r="BI60" i="30" s="1"/>
  <c r="BK60" i="30" a="1"/>
  <c r="BK60" i="30" s="1"/>
  <c r="BJ38" i="30" a="1"/>
  <c r="BJ38" i="30" s="1"/>
  <c r="BL49" i="30" a="1"/>
  <c r="BL49" i="30" s="1"/>
  <c r="BM60" i="30" a="1"/>
  <c r="BM60" i="30" s="1"/>
  <c r="BM49" i="30" a="1"/>
  <c r="BM49" i="30" s="1"/>
  <c r="BN60" i="30" a="1"/>
  <c r="BN60" i="30" s="1"/>
  <c r="BI49" i="30" a="1"/>
  <c r="BI49" i="30" s="1"/>
  <c r="BJ49" i="30" a="1"/>
  <c r="BJ49" i="30" s="1"/>
  <c r="BN49" i="30" a="1"/>
  <c r="BN49" i="30" s="1"/>
  <c r="BO60" i="30" a="1"/>
  <c r="BO60" i="30" s="1"/>
  <c r="BO49" i="30" a="1"/>
  <c r="BO49" i="30" s="1"/>
  <c r="BP60" i="30" a="1"/>
  <c r="BP60" i="30" s="1"/>
  <c r="BJ60" i="30" a="1"/>
  <c r="BJ60" i="30" s="1"/>
  <c r="BP49" i="30" a="1"/>
  <c r="BP49" i="30" s="1"/>
  <c r="BL60" i="30" a="1"/>
  <c r="BL60" i="30" s="1"/>
  <c r="BK49" i="30" a="1"/>
  <c r="BK49" i="30" s="1"/>
  <c r="AM48" i="30" a="1"/>
  <c r="AM48" i="30" s="1"/>
  <c r="AQ37" i="30" a="1"/>
  <c r="AQ37" i="30" s="1"/>
  <c r="AK32" i="29" a="1"/>
  <c r="AK32" i="29" s="1"/>
  <c r="AM54" i="29" a="1"/>
  <c r="AM54" i="29" s="1"/>
  <c r="AL32" i="29" a="1"/>
  <c r="AL32" i="29" s="1"/>
  <c r="AK43" i="29" a="1"/>
  <c r="AK43" i="29" s="1"/>
  <c r="AN54" i="29" a="1"/>
  <c r="AN54" i="29" s="1"/>
  <c r="AM32" i="29" a="1"/>
  <c r="AM32" i="29" s="1"/>
  <c r="AL43" i="29" a="1"/>
  <c r="AL43" i="29" s="1"/>
  <c r="AO54" i="29" a="1"/>
  <c r="AO54" i="29" s="1"/>
  <c r="AN32" i="29" a="1"/>
  <c r="AN32" i="29" s="1"/>
  <c r="AM43" i="29" a="1"/>
  <c r="AM43" i="29" s="1"/>
  <c r="AP54" i="29" a="1"/>
  <c r="AP54" i="29" s="1"/>
  <c r="AQ32" i="29" a="1"/>
  <c r="AQ32" i="29" s="1"/>
  <c r="AR43" i="29" a="1"/>
  <c r="AR43" i="29" s="1"/>
  <c r="AQ54" i="29" a="1"/>
  <c r="AQ54" i="29" s="1"/>
  <c r="AR32" i="29" a="1"/>
  <c r="AR32" i="29" s="1"/>
  <c r="AR54" i="29" a="1"/>
  <c r="AR54" i="29" s="1"/>
  <c r="AK54" i="29" a="1"/>
  <c r="AK54" i="29" s="1"/>
  <c r="AL54" i="29" a="1"/>
  <c r="AL54" i="29" s="1"/>
  <c r="AN43" i="29" a="1"/>
  <c r="AN43" i="29" s="1"/>
  <c r="AO43" i="29" a="1"/>
  <c r="AO43" i="29" s="1"/>
  <c r="AP43" i="29" a="1"/>
  <c r="AP43" i="29" s="1"/>
  <c r="AQ43" i="29" a="1"/>
  <c r="AQ43" i="29" s="1"/>
  <c r="AO32" i="29" a="1"/>
  <c r="AO32" i="29" s="1"/>
  <c r="AP32" i="29" a="1"/>
  <c r="AP32" i="29" s="1"/>
  <c r="AE33" i="28" a="1"/>
  <c r="AE33" i="28" s="1"/>
  <c r="AH44" i="28" a="1"/>
  <c r="AH44" i="28" s="1"/>
  <c r="AF33" i="28" a="1"/>
  <c r="AF33" i="28" s="1"/>
  <c r="AI44" i="28" a="1"/>
  <c r="AI44" i="28" s="1"/>
  <c r="AG33" i="28" a="1"/>
  <c r="AG33" i="28" s="1"/>
  <c r="AJ44" i="28" a="1"/>
  <c r="AJ44" i="28" s="1"/>
  <c r="AH33" i="28" a="1"/>
  <c r="AH33" i="28" s="1"/>
  <c r="AJ33" i="28" a="1"/>
  <c r="AJ33" i="28" s="1"/>
  <c r="AE44" i="28" a="1"/>
  <c r="AE44" i="28" s="1"/>
  <c r="AD55" i="28" a="1"/>
  <c r="AD55" i="28" s="1"/>
  <c r="AF44" i="28" a="1"/>
  <c r="AF44" i="28" s="1"/>
  <c r="AE55" i="28" a="1"/>
  <c r="AE55" i="28" s="1"/>
  <c r="AG44" i="28" a="1"/>
  <c r="AG44" i="28" s="1"/>
  <c r="AF55" i="28" a="1"/>
  <c r="AF55" i="28" s="1"/>
  <c r="AG55" i="28" a="1"/>
  <c r="AG55" i="28" s="1"/>
  <c r="AC33" i="28" a="1"/>
  <c r="AC33" i="28" s="1"/>
  <c r="AD33" i="28" a="1"/>
  <c r="AD33" i="28" s="1"/>
  <c r="AI33" i="28" a="1"/>
  <c r="AI33" i="28" s="1"/>
  <c r="AC55" i="28" a="1"/>
  <c r="AC55" i="28" s="1"/>
  <c r="AI55" i="28" a="1"/>
  <c r="AI55" i="28" s="1"/>
  <c r="AJ55" i="28" a="1"/>
  <c r="AJ55" i="28" s="1"/>
  <c r="AC44" i="28" a="1"/>
  <c r="AC44" i="28" s="1"/>
  <c r="AD44" i="28" a="1"/>
  <c r="AD44" i="28" s="1"/>
  <c r="AH55" i="28" a="1"/>
  <c r="AH55" i="28" s="1"/>
  <c r="T3" i="29"/>
  <c r="AS30" i="29" a="1"/>
  <c r="AS30" i="29" s="1"/>
  <c r="AT30" i="29" a="1"/>
  <c r="AT30" i="29" s="1"/>
  <c r="AW30" i="29" a="1"/>
  <c r="AW30" i="29" s="1"/>
  <c r="AX30" i="29" a="1"/>
  <c r="AX30" i="29" s="1"/>
  <c r="AS41" i="29" a="1"/>
  <c r="AS41" i="29" s="1"/>
  <c r="AV52" i="29" a="1"/>
  <c r="AV52" i="29" s="1"/>
  <c r="AY30" i="29" a="1"/>
  <c r="AY30" i="29" s="1"/>
  <c r="AT41" i="29" a="1"/>
  <c r="AT41" i="29" s="1"/>
  <c r="AW52" i="29" a="1"/>
  <c r="AW52" i="29" s="1"/>
  <c r="AZ30" i="29" a="1"/>
  <c r="AZ30" i="29" s="1"/>
  <c r="AU41" i="29" a="1"/>
  <c r="AU41" i="29" s="1"/>
  <c r="AX52" i="29" a="1"/>
  <c r="AX52" i="29" s="1"/>
  <c r="AV41" i="29" a="1"/>
  <c r="AV41" i="29" s="1"/>
  <c r="AY52" i="29" a="1"/>
  <c r="AY52" i="29" s="1"/>
  <c r="AS52" i="29" a="1"/>
  <c r="AS52" i="29" s="1"/>
  <c r="AW41" i="29" a="1"/>
  <c r="AW41" i="29" s="1"/>
  <c r="AT52" i="29" a="1"/>
  <c r="AT52" i="29" s="1"/>
  <c r="AX41" i="29" a="1"/>
  <c r="AX41" i="29" s="1"/>
  <c r="AU52" i="29" a="1"/>
  <c r="AU52" i="29" s="1"/>
  <c r="AY41" i="29" a="1"/>
  <c r="AY41" i="29" s="1"/>
  <c r="AZ52" i="29" a="1"/>
  <c r="AZ52" i="29" s="1"/>
  <c r="AU30" i="29" a="1"/>
  <c r="AU30" i="29" s="1"/>
  <c r="AZ41" i="29" a="1"/>
  <c r="AZ41" i="29" s="1"/>
  <c r="AV30" i="29" a="1"/>
  <c r="AV30" i="29" s="1"/>
  <c r="BB42" i="28" a="1"/>
  <c r="BB42" i="28" s="1"/>
  <c r="BE53" i="28" a="1"/>
  <c r="BE53" i="28" s="1"/>
  <c r="BC42" i="28" a="1"/>
  <c r="BC42" i="28" s="1"/>
  <c r="BF53" i="28" a="1"/>
  <c r="BF53" i="28" s="1"/>
  <c r="BA31" i="28" a="1"/>
  <c r="BA31" i="28" s="1"/>
  <c r="BD42" i="28" a="1"/>
  <c r="BD42" i="28" s="1"/>
  <c r="BG53" i="28" a="1"/>
  <c r="BG53" i="28" s="1"/>
  <c r="BB31" i="28" a="1"/>
  <c r="BB31" i="28" s="1"/>
  <c r="BE42" i="28" a="1"/>
  <c r="BE42" i="28" s="1"/>
  <c r="BH53" i="28" a="1"/>
  <c r="BH53" i="28" s="1"/>
  <c r="BH31" i="28" a="1"/>
  <c r="BH31" i="28" s="1"/>
  <c r="BG42" i="28" a="1"/>
  <c r="BG42" i="28" s="1"/>
  <c r="BB53" i="28" a="1"/>
  <c r="BB53" i="28" s="1"/>
  <c r="BH42" i="28" a="1"/>
  <c r="BH42" i="28" s="1"/>
  <c r="BC53" i="28" a="1"/>
  <c r="BC53" i="28" s="1"/>
  <c r="BD53" i="28" a="1"/>
  <c r="BD53" i="28" s="1"/>
  <c r="BA42" i="28" a="1"/>
  <c r="BA42" i="28" s="1"/>
  <c r="BC31" i="28" a="1"/>
  <c r="BC31" i="28" s="1"/>
  <c r="BF42" i="28" a="1"/>
  <c r="BF42" i="28" s="1"/>
  <c r="BE31" i="28" a="1"/>
  <c r="BE31" i="28" s="1"/>
  <c r="BA53" i="28" a="1"/>
  <c r="BA53" i="28" s="1"/>
  <c r="BD31" i="28" a="1"/>
  <c r="BD31" i="28" s="1"/>
  <c r="BG31" i="28" a="1"/>
  <c r="BG31" i="28" s="1"/>
  <c r="BF31" i="28" a="1"/>
  <c r="BF31" i="28" s="1"/>
  <c r="BC38" i="29" a="1"/>
  <c r="BC38" i="29" s="1"/>
  <c r="BH38" i="29" a="1"/>
  <c r="BH38" i="29" s="1"/>
  <c r="BB38" i="29" a="1"/>
  <c r="BB38" i="29" s="1"/>
  <c r="BF38" i="29" a="1"/>
  <c r="BF38" i="29" s="1"/>
  <c r="BG38" i="29" a="1"/>
  <c r="BG38" i="29" s="1"/>
  <c r="BE38" i="29" a="1"/>
  <c r="BE38" i="29" s="1"/>
  <c r="BD38" i="29" a="1"/>
  <c r="BD38" i="29" s="1"/>
  <c r="BA60" i="29" a="1"/>
  <c r="BA60" i="29" s="1"/>
  <c r="BC60" i="29" a="1"/>
  <c r="BC60" i="29" s="1"/>
  <c r="BA49" i="29" a="1"/>
  <c r="BA49" i="29" s="1"/>
  <c r="BD60" i="29" a="1"/>
  <c r="BD60" i="29" s="1"/>
  <c r="BC49" i="29" a="1"/>
  <c r="BC49" i="29" s="1"/>
  <c r="BF60" i="29" a="1"/>
  <c r="BF60" i="29" s="1"/>
  <c r="BD49" i="29" a="1"/>
  <c r="BD49" i="29" s="1"/>
  <c r="BE49" i="29" a="1"/>
  <c r="BE49" i="29" s="1"/>
  <c r="BF49" i="29" a="1"/>
  <c r="BF49" i="29" s="1"/>
  <c r="BB60" i="29" a="1"/>
  <c r="BB60" i="29" s="1"/>
  <c r="BH49" i="29" a="1"/>
  <c r="BH49" i="29" s="1"/>
  <c r="BG60" i="29" a="1"/>
  <c r="BG60" i="29" s="1"/>
  <c r="BA38" i="29" a="1"/>
  <c r="BA38" i="29" s="1"/>
  <c r="BB49" i="29" a="1"/>
  <c r="BB49" i="29" s="1"/>
  <c r="BG49" i="29" a="1"/>
  <c r="BG49" i="29" s="1"/>
  <c r="BE60" i="29" a="1"/>
  <c r="BE60" i="29" s="1"/>
  <c r="BH60" i="29" a="1"/>
  <c r="BH60" i="29" s="1"/>
  <c r="P34" i="30" a="1"/>
  <c r="P34" i="30" s="1"/>
  <c r="O34" i="30" a="1"/>
  <c r="O34" i="30" s="1"/>
  <c r="R34" i="30" a="1"/>
  <c r="R34" i="30" s="1"/>
  <c r="T34" i="30" a="1"/>
  <c r="T34" i="30" s="1"/>
  <c r="S34" i="30" a="1"/>
  <c r="S34" i="30" s="1"/>
  <c r="Q45" i="30" a="1"/>
  <c r="Q45" i="30" s="1"/>
  <c r="T56" i="30" a="1"/>
  <c r="T56" i="30" s="1"/>
  <c r="S45" i="30" a="1"/>
  <c r="S45" i="30" s="1"/>
  <c r="T45" i="30" a="1"/>
  <c r="T45" i="30" s="1"/>
  <c r="M56" i="30" a="1"/>
  <c r="M56" i="30" s="1"/>
  <c r="Q34" i="30" a="1"/>
  <c r="Q34" i="30" s="1"/>
  <c r="N34" i="30" a="1"/>
  <c r="N34" i="30" s="1"/>
  <c r="M34" i="30" a="1"/>
  <c r="M34" i="30" s="1"/>
  <c r="M45" i="30" a="1"/>
  <c r="M45" i="30" s="1"/>
  <c r="O45" i="30" a="1"/>
  <c r="O45" i="30" s="1"/>
  <c r="N56" i="30" a="1"/>
  <c r="N56" i="30" s="1"/>
  <c r="Q56" i="30" a="1"/>
  <c r="Q56" i="30" s="1"/>
  <c r="R56" i="30" a="1"/>
  <c r="R56" i="30" s="1"/>
  <c r="N45" i="30" a="1"/>
  <c r="N45" i="30" s="1"/>
  <c r="P45" i="30" a="1"/>
  <c r="P45" i="30" s="1"/>
  <c r="S56" i="30" a="1"/>
  <c r="S56" i="30" s="1"/>
  <c r="R45" i="30" a="1"/>
  <c r="R45" i="30" s="1"/>
  <c r="O56" i="30" a="1"/>
  <c r="O56" i="30" s="1"/>
  <c r="P56" i="30" a="1"/>
  <c r="P56" i="30" s="1"/>
  <c r="AO35" i="28" a="1"/>
  <c r="AO35" i="28" s="1"/>
  <c r="AN46" i="28" a="1"/>
  <c r="AN46" i="28" s="1"/>
  <c r="AQ57" i="28" a="1"/>
  <c r="AQ57" i="28" s="1"/>
  <c r="AO46" i="28" a="1"/>
  <c r="AO46" i="28" s="1"/>
  <c r="AR57" i="28" a="1"/>
  <c r="AR57" i="28" s="1"/>
  <c r="AN35" i="28" a="1"/>
  <c r="AN35" i="28" s="1"/>
  <c r="AP46" i="28" a="1"/>
  <c r="AP46" i="28" s="1"/>
  <c r="AK35" i="28" a="1"/>
  <c r="AK35" i="28" s="1"/>
  <c r="AR35" i="28" a="1"/>
  <c r="AR35" i="28" s="1"/>
  <c r="AK46" i="28" a="1"/>
  <c r="AK46" i="28" s="1"/>
  <c r="AK57" i="28" a="1"/>
  <c r="AK57" i="28" s="1"/>
  <c r="AM46" i="28" a="1"/>
  <c r="AM46" i="28" s="1"/>
  <c r="AM57" i="28" a="1"/>
  <c r="AM57" i="28" s="1"/>
  <c r="AQ35" i="28" a="1"/>
  <c r="AQ35" i="28" s="1"/>
  <c r="AN57" i="28" a="1"/>
  <c r="AN57" i="28" s="1"/>
  <c r="AL35" i="28" a="1"/>
  <c r="AL35" i="28" s="1"/>
  <c r="AO57" i="28" a="1"/>
  <c r="AO57" i="28" s="1"/>
  <c r="AQ46" i="28" a="1"/>
  <c r="AQ46" i="28" s="1"/>
  <c r="AP35" i="28" a="1"/>
  <c r="AP35" i="28" s="1"/>
  <c r="AP57" i="28" a="1"/>
  <c r="AP57" i="28" s="1"/>
  <c r="AM35" i="28" a="1"/>
  <c r="AM35" i="28" s="1"/>
  <c r="AL46" i="28" a="1"/>
  <c r="AL46" i="28" s="1"/>
  <c r="AR46" i="28" a="1"/>
  <c r="AR46" i="28" s="1"/>
  <c r="AL57" i="28" a="1"/>
  <c r="AL57" i="28" s="1"/>
  <c r="AT44" i="28" a="1"/>
  <c r="AT44" i="28" s="1"/>
  <c r="AW55" i="28" a="1"/>
  <c r="AW55" i="28" s="1"/>
  <c r="AU44" i="28" a="1"/>
  <c r="AU44" i="28" s="1"/>
  <c r="AX55" i="28" a="1"/>
  <c r="AX55" i="28" s="1"/>
  <c r="AS33" i="28" a="1"/>
  <c r="AS33" i="28" s="1"/>
  <c r="AV44" i="28" a="1"/>
  <c r="AV44" i="28" s="1"/>
  <c r="AY55" i="28" a="1"/>
  <c r="AY55" i="28" s="1"/>
  <c r="AT33" i="28" a="1"/>
  <c r="AT33" i="28" s="1"/>
  <c r="AW44" i="28" a="1"/>
  <c r="AW44" i="28" s="1"/>
  <c r="AZ55" i="28" a="1"/>
  <c r="AZ55" i="28" s="1"/>
  <c r="AZ33" i="28" a="1"/>
  <c r="AZ33" i="28" s="1"/>
  <c r="AY44" i="28" a="1"/>
  <c r="AY44" i="28" s="1"/>
  <c r="AT55" i="28" a="1"/>
  <c r="AT55" i="28" s="1"/>
  <c r="AZ44" i="28" a="1"/>
  <c r="AZ44" i="28" s="1"/>
  <c r="AU55" i="28" a="1"/>
  <c r="AU55" i="28" s="1"/>
  <c r="AV55" i="28" a="1"/>
  <c r="AV55" i="28" s="1"/>
  <c r="AS55" i="28" a="1"/>
  <c r="AS55" i="28" s="1"/>
  <c r="AU33" i="28" a="1"/>
  <c r="AU33" i="28" s="1"/>
  <c r="AV33" i="28" a="1"/>
  <c r="AV33" i="28" s="1"/>
  <c r="AW33" i="28" a="1"/>
  <c r="AW33" i="28" s="1"/>
  <c r="AX33" i="28" a="1"/>
  <c r="AX33" i="28" s="1"/>
  <c r="AY33" i="28" a="1"/>
  <c r="AY33" i="28" s="1"/>
  <c r="AX44" i="28" a="1"/>
  <c r="AX44" i="28" s="1"/>
  <c r="AS44" i="28" a="1"/>
  <c r="AS44" i="28" s="1"/>
  <c r="S36" i="30" a="1"/>
  <c r="S36" i="30" s="1"/>
  <c r="M36" i="30" a="1"/>
  <c r="M36" i="30" s="1"/>
  <c r="R36" i="30" a="1"/>
  <c r="R36" i="30" s="1"/>
  <c r="O36" i="30" a="1"/>
  <c r="O36" i="30" s="1"/>
  <c r="N36" i="30" a="1"/>
  <c r="N36" i="30" s="1"/>
  <c r="T36" i="30" a="1"/>
  <c r="T36" i="30" s="1"/>
  <c r="Q36" i="30" a="1"/>
  <c r="Q36" i="30" s="1"/>
  <c r="P36" i="30" a="1"/>
  <c r="P36" i="30" s="1"/>
  <c r="O58" i="30" a="1"/>
  <c r="O58" i="30" s="1"/>
  <c r="M47" i="30" a="1"/>
  <c r="M47" i="30" s="1"/>
  <c r="P58" i="30" a="1"/>
  <c r="P58" i="30" s="1"/>
  <c r="N47" i="30" a="1"/>
  <c r="N47" i="30" s="1"/>
  <c r="Q58" i="30" a="1"/>
  <c r="Q58" i="30" s="1"/>
  <c r="R47" i="30" a="1"/>
  <c r="R47" i="30" s="1"/>
  <c r="T58" i="30" a="1"/>
  <c r="T58" i="30" s="1"/>
  <c r="Q47" i="30" a="1"/>
  <c r="Q47" i="30" s="1"/>
  <c r="O47" i="30" a="1"/>
  <c r="O47" i="30" s="1"/>
  <c r="S47" i="30" a="1"/>
  <c r="S47" i="30" s="1"/>
  <c r="P47" i="30" a="1"/>
  <c r="P47" i="30" s="1"/>
  <c r="M58" i="30" a="1"/>
  <c r="M58" i="30" s="1"/>
  <c r="N58" i="30" a="1"/>
  <c r="N58" i="30" s="1"/>
  <c r="R58" i="30" a="1"/>
  <c r="R58" i="30" s="1"/>
  <c r="S58" i="30" a="1"/>
  <c r="S58" i="30" s="1"/>
  <c r="T47" i="30" a="1"/>
  <c r="T47" i="30" s="1"/>
  <c r="BK31" i="28" a="1"/>
  <c r="BK31" i="28" s="1"/>
  <c r="BN42" i="28" a="1"/>
  <c r="BN42" i="28" s="1"/>
  <c r="BL31" i="28" a="1"/>
  <c r="BL31" i="28" s="1"/>
  <c r="BO42" i="28" a="1"/>
  <c r="BO42" i="28" s="1"/>
  <c r="BM31" i="28" a="1"/>
  <c r="BM31" i="28" s="1"/>
  <c r="BP42" i="28" a="1"/>
  <c r="BP42" i="28" s="1"/>
  <c r="BN31" i="28" a="1"/>
  <c r="BN31" i="28" s="1"/>
  <c r="BI31" i="28" a="1"/>
  <c r="BI31" i="28" s="1"/>
  <c r="BJ31" i="28" a="1"/>
  <c r="BJ31" i="28" s="1"/>
  <c r="BI42" i="28" a="1"/>
  <c r="BI42" i="28" s="1"/>
  <c r="BO31" i="28" a="1"/>
  <c r="BO31" i="28" s="1"/>
  <c r="BJ42" i="28" a="1"/>
  <c r="BJ42" i="28" s="1"/>
  <c r="BI53" i="28" a="1"/>
  <c r="BI53" i="28" s="1"/>
  <c r="BJ53" i="28" a="1"/>
  <c r="BJ53" i="28" s="1"/>
  <c r="BK53" i="28" a="1"/>
  <c r="BK53" i="28" s="1"/>
  <c r="BL53" i="28" a="1"/>
  <c r="BL53" i="28" s="1"/>
  <c r="BM53" i="28" a="1"/>
  <c r="BM53" i="28" s="1"/>
  <c r="BL42" i="28" a="1"/>
  <c r="BL42" i="28" s="1"/>
  <c r="BO53" i="28" a="1"/>
  <c r="BO53" i="28" s="1"/>
  <c r="BN53" i="28" a="1"/>
  <c r="BN53" i="28" s="1"/>
  <c r="BK42" i="28" a="1"/>
  <c r="BK42" i="28" s="1"/>
  <c r="BP53" i="28" a="1"/>
  <c r="BP53" i="28" s="1"/>
  <c r="BM42" i="28" a="1"/>
  <c r="BM42" i="28" s="1"/>
  <c r="BP31" i="28" a="1"/>
  <c r="BP31" i="28" s="1"/>
  <c r="BC53" i="29" a="1"/>
  <c r="BC53" i="29" s="1"/>
  <c r="BA42" i="29" a="1"/>
  <c r="BA42" i="29" s="1"/>
  <c r="BD53" i="29" a="1"/>
  <c r="BD53" i="29" s="1"/>
  <c r="BB42" i="29" a="1"/>
  <c r="BB42" i="29" s="1"/>
  <c r="BE53" i="29" a="1"/>
  <c r="BE53" i="29" s="1"/>
  <c r="BC42" i="29" a="1"/>
  <c r="BC42" i="29" s="1"/>
  <c r="BF53" i="29" a="1"/>
  <c r="BF53" i="29" s="1"/>
  <c r="BA31" i="29" a="1"/>
  <c r="BA31" i="29" s="1"/>
  <c r="BE31" i="29" a="1"/>
  <c r="BE31" i="29" s="1"/>
  <c r="BF42" i="29" a="1"/>
  <c r="BF42" i="29" s="1"/>
  <c r="BG53" i="29" a="1"/>
  <c r="BG53" i="29" s="1"/>
  <c r="BF31" i="29" a="1"/>
  <c r="BF31" i="29" s="1"/>
  <c r="BG42" i="29" a="1"/>
  <c r="BG42" i="29" s="1"/>
  <c r="BH53" i="29" a="1"/>
  <c r="BH53" i="29" s="1"/>
  <c r="BG31" i="29" a="1"/>
  <c r="BG31" i="29" s="1"/>
  <c r="BH42" i="29" a="1"/>
  <c r="BH42" i="29" s="1"/>
  <c r="BH31" i="29" a="1"/>
  <c r="BH31" i="29" s="1"/>
  <c r="BB31" i="29" a="1"/>
  <c r="BB31" i="29" s="1"/>
  <c r="BC31" i="29" a="1"/>
  <c r="BC31" i="29" s="1"/>
  <c r="BD31" i="29" a="1"/>
  <c r="BD31" i="29" s="1"/>
  <c r="BA53" i="29" a="1"/>
  <c r="BA53" i="29" s="1"/>
  <c r="BB53" i="29" a="1"/>
  <c r="BB53" i="29" s="1"/>
  <c r="BD42" i="29" a="1"/>
  <c r="BD42" i="29" s="1"/>
  <c r="BE42" i="29" a="1"/>
  <c r="BE42" i="29" s="1"/>
  <c r="Q35" i="30" a="1"/>
  <c r="Q35" i="30" s="1"/>
  <c r="P35" i="30" a="1"/>
  <c r="P35" i="30" s="1"/>
  <c r="O35" i="30" a="1"/>
  <c r="O35" i="30" s="1"/>
  <c r="R35" i="30" a="1"/>
  <c r="R35" i="30" s="1"/>
  <c r="N35" i="30" a="1"/>
  <c r="N35" i="30" s="1"/>
  <c r="M35" i="30" a="1"/>
  <c r="M35" i="30" s="1"/>
  <c r="O46" i="30" a="1"/>
  <c r="O46" i="30" s="1"/>
  <c r="T35" i="30" a="1"/>
  <c r="T35" i="30" s="1"/>
  <c r="S35" i="30" a="1"/>
  <c r="S35" i="30" s="1"/>
  <c r="S46" i="30" a="1"/>
  <c r="S46" i="30" s="1"/>
  <c r="T46" i="30" a="1"/>
  <c r="T46" i="30" s="1"/>
  <c r="M57" i="30" a="1"/>
  <c r="M57" i="30" s="1"/>
  <c r="M46" i="30" a="1"/>
  <c r="M46" i="30" s="1"/>
  <c r="N57" i="30" a="1"/>
  <c r="N57" i="30" s="1"/>
  <c r="R46" i="30" a="1"/>
  <c r="R46" i="30" s="1"/>
  <c r="T57" i="30" a="1"/>
  <c r="T57" i="30" s="1"/>
  <c r="N46" i="30" a="1"/>
  <c r="N46" i="30" s="1"/>
  <c r="O57" i="30" a="1"/>
  <c r="O57" i="30" s="1"/>
  <c r="R57" i="30" a="1"/>
  <c r="R57" i="30" s="1"/>
  <c r="S57" i="30" a="1"/>
  <c r="S57" i="30" s="1"/>
  <c r="P46" i="30" a="1"/>
  <c r="P46" i="30" s="1"/>
  <c r="P57" i="30" a="1"/>
  <c r="P57" i="30" s="1"/>
  <c r="Q46" i="30" a="1"/>
  <c r="Q46" i="30" s="1"/>
  <c r="Q57" i="30" a="1"/>
  <c r="Q57" i="30" s="1"/>
  <c r="AQ38" i="29" a="1"/>
  <c r="AQ38" i="29" s="1"/>
  <c r="AK38" i="29" a="1"/>
  <c r="AK38" i="29" s="1"/>
  <c r="AP38" i="29" a="1"/>
  <c r="AP38" i="29" s="1"/>
  <c r="AN38" i="29" a="1"/>
  <c r="AN38" i="29" s="1"/>
  <c r="AL49" i="29" a="1"/>
  <c r="AL49" i="29" s="1"/>
  <c r="AO60" i="29" a="1"/>
  <c r="AO60" i="29" s="1"/>
  <c r="AN49" i="29" a="1"/>
  <c r="AN49" i="29" s="1"/>
  <c r="AQ60" i="29" a="1"/>
  <c r="AQ60" i="29" s="1"/>
  <c r="AR38" i="29" a="1"/>
  <c r="AR38" i="29" s="1"/>
  <c r="AO49" i="29" a="1"/>
  <c r="AO49" i="29" s="1"/>
  <c r="AR60" i="29" a="1"/>
  <c r="AR60" i="29" s="1"/>
  <c r="AO38" i="29" a="1"/>
  <c r="AO38" i="29" s="1"/>
  <c r="AQ49" i="29" a="1"/>
  <c r="AQ49" i="29" s="1"/>
  <c r="AL38" i="29" a="1"/>
  <c r="AL38" i="29" s="1"/>
  <c r="AK49" i="29" a="1"/>
  <c r="AK49" i="29" s="1"/>
  <c r="AM49" i="29" a="1"/>
  <c r="AM49" i="29" s="1"/>
  <c r="AK60" i="29" a="1"/>
  <c r="AK60" i="29" s="1"/>
  <c r="AR49" i="29" a="1"/>
  <c r="AR49" i="29" s="1"/>
  <c r="AM60" i="29" a="1"/>
  <c r="AM60" i="29" s="1"/>
  <c r="AM38" i="29" a="1"/>
  <c r="AM38" i="29" s="1"/>
  <c r="AL60" i="29" a="1"/>
  <c r="AL60" i="29" s="1"/>
  <c r="AN60" i="29" a="1"/>
  <c r="AN60" i="29" s="1"/>
  <c r="AP60" i="29" a="1"/>
  <c r="AP60" i="29" s="1"/>
  <c r="AP49" i="29" a="1"/>
  <c r="AP49" i="29" s="1"/>
  <c r="BG35" i="30" a="1"/>
  <c r="BG35" i="30" s="1"/>
  <c r="BA35" i="30" a="1"/>
  <c r="BA35" i="30" s="1"/>
  <c r="BF35" i="30" a="1"/>
  <c r="BF35" i="30" s="1"/>
  <c r="BB35" i="30" a="1"/>
  <c r="BB35" i="30" s="1"/>
  <c r="BE35" i="30" a="1"/>
  <c r="BE35" i="30" s="1"/>
  <c r="BH35" i="30" a="1"/>
  <c r="BH35" i="30" s="1"/>
  <c r="BD35" i="30" a="1"/>
  <c r="BD35" i="30" s="1"/>
  <c r="BC35" i="30" a="1"/>
  <c r="BC35" i="30" s="1"/>
  <c r="BC46" i="30" a="1"/>
  <c r="BC46" i="30" s="1"/>
  <c r="BF57" i="30" a="1"/>
  <c r="BF57" i="30" s="1"/>
  <c r="BD46" i="30" a="1"/>
  <c r="BD46" i="30" s="1"/>
  <c r="BG57" i="30" a="1"/>
  <c r="BG57" i="30" s="1"/>
  <c r="BE46" i="30" a="1"/>
  <c r="BE46" i="30" s="1"/>
  <c r="BH57" i="30" a="1"/>
  <c r="BH57" i="30" s="1"/>
  <c r="BA46" i="30" a="1"/>
  <c r="BA46" i="30" s="1"/>
  <c r="BC57" i="30" a="1"/>
  <c r="BC57" i="30" s="1"/>
  <c r="BG46" i="30" a="1"/>
  <c r="BG46" i="30" s="1"/>
  <c r="BA57" i="30" a="1"/>
  <c r="BA57" i="30" s="1"/>
  <c r="BF46" i="30" a="1"/>
  <c r="BF46" i="30" s="1"/>
  <c r="BD57" i="30" a="1"/>
  <c r="BD57" i="30" s="1"/>
  <c r="BB46" i="30" a="1"/>
  <c r="BB46" i="30" s="1"/>
  <c r="BB57" i="30" a="1"/>
  <c r="BB57" i="30" s="1"/>
  <c r="BE57" i="30" a="1"/>
  <c r="BE57" i="30" s="1"/>
  <c r="BH46" i="30" a="1"/>
  <c r="BH46" i="30" s="1"/>
  <c r="AN34" i="30" a="1"/>
  <c r="AN34" i="30" s="1"/>
  <c r="AM34" i="30" a="1"/>
  <c r="AM34" i="30" s="1"/>
  <c r="AR34" i="30" a="1"/>
  <c r="AR34" i="30" s="1"/>
  <c r="AQ34" i="30" a="1"/>
  <c r="AQ34" i="30" s="1"/>
  <c r="AP34" i="30" a="1"/>
  <c r="AP34" i="30" s="1"/>
  <c r="AO34" i="30" a="1"/>
  <c r="AO34" i="30" s="1"/>
  <c r="AO45" i="30" a="1"/>
  <c r="AO45" i="30" s="1"/>
  <c r="AR56" i="30" a="1"/>
  <c r="AR56" i="30" s="1"/>
  <c r="AQ45" i="30" a="1"/>
  <c r="AQ45" i="30" s="1"/>
  <c r="AR45" i="30" a="1"/>
  <c r="AR45" i="30" s="1"/>
  <c r="AK56" i="30" a="1"/>
  <c r="AK56" i="30" s="1"/>
  <c r="AP56" i="30" a="1"/>
  <c r="AP56" i="30" s="1"/>
  <c r="AQ56" i="30" a="1"/>
  <c r="AQ56" i="30" s="1"/>
  <c r="AL45" i="30" a="1"/>
  <c r="AL45" i="30" s="1"/>
  <c r="AO56" i="30" a="1"/>
  <c r="AO56" i="30" s="1"/>
  <c r="AM45" i="30" a="1"/>
  <c r="AM45" i="30" s="1"/>
  <c r="AK34" i="30" a="1"/>
  <c r="AK34" i="30" s="1"/>
  <c r="AN45" i="30" a="1"/>
  <c r="AN45" i="30" s="1"/>
  <c r="AL56" i="30" a="1"/>
  <c r="AL56" i="30" s="1"/>
  <c r="AP45" i="30" a="1"/>
  <c r="AP45" i="30" s="1"/>
  <c r="AL34" i="30" a="1"/>
  <c r="AL34" i="30" s="1"/>
  <c r="AM56" i="30" a="1"/>
  <c r="AM56" i="30" s="1"/>
  <c r="AN56" i="30" a="1"/>
  <c r="AN56" i="30" s="1"/>
  <c r="AK45" i="30" a="1"/>
  <c r="AK45" i="30" s="1"/>
  <c r="N30" i="30" a="1"/>
  <c r="N30" i="30" s="1"/>
  <c r="S30" i="30" a="1"/>
  <c r="S30" i="30" s="1"/>
  <c r="O41" i="30" a="1"/>
  <c r="O41" i="30" s="1"/>
  <c r="R52" i="30" a="1"/>
  <c r="R52" i="30" s="1"/>
  <c r="Q41" i="30" a="1"/>
  <c r="Q41" i="30" s="1"/>
  <c r="T52" i="30" a="1"/>
  <c r="T52" i="30" s="1"/>
  <c r="M30" i="30" a="1"/>
  <c r="M30" i="30" s="1"/>
  <c r="O30" i="30" a="1"/>
  <c r="O30" i="30" s="1"/>
  <c r="R30" i="30" a="1"/>
  <c r="R30" i="30" s="1"/>
  <c r="M52" i="30" a="1"/>
  <c r="M52" i="30" s="1"/>
  <c r="P3" i="30"/>
  <c r="M41" i="30" a="1"/>
  <c r="M41" i="30" s="1"/>
  <c r="N52" i="30" a="1"/>
  <c r="N52" i="30" s="1"/>
  <c r="N41" i="30" a="1"/>
  <c r="N41" i="30" s="1"/>
  <c r="O52" i="30" a="1"/>
  <c r="O52" i="30" s="1"/>
  <c r="P30" i="30" a="1"/>
  <c r="P30" i="30" s="1"/>
  <c r="P41" i="30" a="1"/>
  <c r="P41" i="30" s="1"/>
  <c r="P52" i="30" a="1"/>
  <c r="P52" i="30" s="1"/>
  <c r="Q30" i="30" a="1"/>
  <c r="Q30" i="30" s="1"/>
  <c r="R41" i="30" a="1"/>
  <c r="R41" i="30" s="1"/>
  <c r="Q52" i="30" a="1"/>
  <c r="Q52" i="30" s="1"/>
  <c r="S52" i="30" a="1"/>
  <c r="S52" i="30" s="1"/>
  <c r="S41" i="30" a="1"/>
  <c r="S41" i="30" s="1"/>
  <c r="T41" i="30" a="1"/>
  <c r="T41" i="30" s="1"/>
  <c r="T30" i="30" a="1"/>
  <c r="T30" i="30" s="1"/>
  <c r="BP37" i="30" a="1"/>
  <c r="BP37" i="30" s="1"/>
  <c r="BJ37" i="30" a="1"/>
  <c r="BJ37" i="30" s="1"/>
  <c r="BO37" i="30" a="1"/>
  <c r="BO37" i="30" s="1"/>
  <c r="BI37" i="30" a="1"/>
  <c r="BI37" i="30" s="1"/>
  <c r="BN37" i="30" a="1"/>
  <c r="BN37" i="30" s="1"/>
  <c r="BM37" i="30" a="1"/>
  <c r="BM37" i="30" s="1"/>
  <c r="BL37" i="30" a="1"/>
  <c r="BL37" i="30" s="1"/>
  <c r="BK37" i="30" a="1"/>
  <c r="BK37" i="30" s="1"/>
  <c r="BM48" i="30" a="1"/>
  <c r="BM48" i="30" s="1"/>
  <c r="BP59" i="30" a="1"/>
  <c r="BP59" i="30" s="1"/>
  <c r="BN48" i="30" a="1"/>
  <c r="BN48" i="30" s="1"/>
  <c r="BO48" i="30" a="1"/>
  <c r="BO48" i="30" s="1"/>
  <c r="BK59" i="30" a="1"/>
  <c r="BK59" i="30" s="1"/>
  <c r="BP48" i="30" a="1"/>
  <c r="BP48" i="30" s="1"/>
  <c r="BM59" i="30" a="1"/>
  <c r="BM59" i="30" s="1"/>
  <c r="BL48" i="30" a="1"/>
  <c r="BL48" i="30" s="1"/>
  <c r="BJ59" i="30" a="1"/>
  <c r="BJ59" i="30" s="1"/>
  <c r="BK48" i="30" a="1"/>
  <c r="BK48" i="30" s="1"/>
  <c r="BI48" i="30" a="1"/>
  <c r="BI48" i="30" s="1"/>
  <c r="BI59" i="30" a="1"/>
  <c r="BI59" i="30" s="1"/>
  <c r="BJ48" i="30" a="1"/>
  <c r="BJ48" i="30" s="1"/>
  <c r="BL59" i="30" a="1"/>
  <c r="BL59" i="30" s="1"/>
  <c r="BN59" i="30" a="1"/>
  <c r="BN59" i="30" s="1"/>
  <c r="BO59" i="30" a="1"/>
  <c r="BO59" i="30" s="1"/>
  <c r="AB36" i="29" a="1"/>
  <c r="AB36" i="29" s="1"/>
  <c r="V36" i="29" a="1"/>
  <c r="V36" i="29" s="1"/>
  <c r="AA36" i="29" a="1"/>
  <c r="AA36" i="29" s="1"/>
  <c r="U36" i="29" a="1"/>
  <c r="U36" i="29" s="1"/>
  <c r="Y36" i="29" a="1"/>
  <c r="Y36" i="29" s="1"/>
  <c r="W36" i="29" a="1"/>
  <c r="W36" i="29" s="1"/>
  <c r="AB47" i="29" a="1"/>
  <c r="AB47" i="29" s="1"/>
  <c r="U58" i="29" a="1"/>
  <c r="U58" i="29" s="1"/>
  <c r="V58" i="29" a="1"/>
  <c r="V58" i="29" s="1"/>
  <c r="U47" i="29" a="1"/>
  <c r="U47" i="29" s="1"/>
  <c r="X58" i="29" a="1"/>
  <c r="X58" i="29" s="1"/>
  <c r="AB58" i="29" a="1"/>
  <c r="AB58" i="29" s="1"/>
  <c r="V47" i="29" a="1"/>
  <c r="V47" i="29" s="1"/>
  <c r="Y47" i="29" a="1"/>
  <c r="Y47" i="29" s="1"/>
  <c r="Z36" i="29" a="1"/>
  <c r="Z36" i="29" s="1"/>
  <c r="Z47" i="29" a="1"/>
  <c r="Z47" i="29" s="1"/>
  <c r="W58" i="29" a="1"/>
  <c r="W58" i="29" s="1"/>
  <c r="AA47" i="29" a="1"/>
  <c r="AA47" i="29" s="1"/>
  <c r="Y58" i="29" a="1"/>
  <c r="Y58" i="29" s="1"/>
  <c r="Z58" i="29" a="1"/>
  <c r="Z58" i="29" s="1"/>
  <c r="W47" i="29" a="1"/>
  <c r="W47" i="29" s="1"/>
  <c r="AA58" i="29" a="1"/>
  <c r="AA58" i="29" s="1"/>
  <c r="X47" i="29" a="1"/>
  <c r="X47" i="29" s="1"/>
  <c r="X36" i="29" a="1"/>
  <c r="X36" i="29" s="1"/>
  <c r="AZ45" i="28" a="1"/>
  <c r="AZ45" i="28" s="1"/>
  <c r="AT45" i="28" a="1"/>
  <c r="AT45" i="28" s="1"/>
  <c r="AU56" i="28" a="1"/>
  <c r="AU56" i="28" s="1"/>
  <c r="AY34" i="28" a="1"/>
  <c r="AY34" i="28" s="1"/>
  <c r="AS34" i="28" a="1"/>
  <c r="AS34" i="28" s="1"/>
  <c r="AY45" i="28" a="1"/>
  <c r="AY45" i="28" s="1"/>
  <c r="AS45" i="28" a="1"/>
  <c r="AS45" i="28" s="1"/>
  <c r="AY56" i="28" a="1"/>
  <c r="AY56" i="28" s="1"/>
  <c r="AX45" i="28" a="1"/>
  <c r="AX45" i="28" s="1"/>
  <c r="AU34" i="28" a="1"/>
  <c r="AU34" i="28" s="1"/>
  <c r="AX56" i="28" a="1"/>
  <c r="AX56" i="28" s="1"/>
  <c r="AW45" i="28" a="1"/>
  <c r="AW45" i="28" s="1"/>
  <c r="AT34" i="28" a="1"/>
  <c r="AT34" i="28" s="1"/>
  <c r="AZ34" i="28" a="1"/>
  <c r="AZ34" i="28" s="1"/>
  <c r="AU45" i="28" a="1"/>
  <c r="AU45" i="28" s="1"/>
  <c r="AV34" i="28" a="1"/>
  <c r="AV34" i="28" s="1"/>
  <c r="AV45" i="28" a="1"/>
  <c r="AV45" i="28" s="1"/>
  <c r="AW34" i="28" a="1"/>
  <c r="AW34" i="28" s="1"/>
  <c r="AV56" i="28" a="1"/>
  <c r="AV56" i="28" s="1"/>
  <c r="AT56" i="28" a="1"/>
  <c r="AT56" i="28" s="1"/>
  <c r="AS56" i="28" a="1"/>
  <c r="AS56" i="28" s="1"/>
  <c r="AX34" i="28" a="1"/>
  <c r="AX34" i="28" s="1"/>
  <c r="AW56" i="28" a="1"/>
  <c r="AW56" i="28" s="1"/>
  <c r="AZ56" i="28" a="1"/>
  <c r="AZ56" i="28" s="1"/>
  <c r="BF38" i="30" a="1"/>
  <c r="BF38" i="30" s="1"/>
  <c r="BE38" i="30" a="1"/>
  <c r="BE38" i="30" s="1"/>
  <c r="BD38" i="30" a="1"/>
  <c r="BD38" i="30" s="1"/>
  <c r="BC38" i="30" a="1"/>
  <c r="BC38" i="30" s="1"/>
  <c r="BH38" i="30" a="1"/>
  <c r="BH38" i="30" s="1"/>
  <c r="BG38" i="30" a="1"/>
  <c r="BG38" i="30" s="1"/>
  <c r="BB38" i="30" a="1"/>
  <c r="BB38" i="30" s="1"/>
  <c r="BA38" i="30" a="1"/>
  <c r="BA38" i="30" s="1"/>
  <c r="BF49" i="30" a="1"/>
  <c r="BF49" i="30" s="1"/>
  <c r="BH49" i="30" a="1"/>
  <c r="BH49" i="30" s="1"/>
  <c r="BD60" i="30" a="1"/>
  <c r="BD60" i="30" s="1"/>
  <c r="BC49" i="30" a="1"/>
  <c r="BC49" i="30" s="1"/>
  <c r="BE60" i="30" a="1"/>
  <c r="BE60" i="30" s="1"/>
  <c r="BE49" i="30" a="1"/>
  <c r="BE49" i="30" s="1"/>
  <c r="BH60" i="30" a="1"/>
  <c r="BH60" i="30" s="1"/>
  <c r="BA60" i="30" a="1"/>
  <c r="BA60" i="30" s="1"/>
  <c r="BB60" i="30" a="1"/>
  <c r="BB60" i="30" s="1"/>
  <c r="BA49" i="30" a="1"/>
  <c r="BA49" i="30" s="1"/>
  <c r="BB49" i="30" a="1"/>
  <c r="BB49" i="30" s="1"/>
  <c r="BC60" i="30" a="1"/>
  <c r="BC60" i="30" s="1"/>
  <c r="BD49" i="30" a="1"/>
  <c r="BD49" i="30" s="1"/>
  <c r="BF60" i="30" a="1"/>
  <c r="BF60" i="30" s="1"/>
  <c r="BG49" i="30" a="1"/>
  <c r="BG49" i="30" s="1"/>
  <c r="BG60" i="30" a="1"/>
  <c r="BG60" i="30" s="1"/>
  <c r="W41" i="28" a="1"/>
  <c r="W41" i="28" s="1"/>
  <c r="Z52" i="28" a="1"/>
  <c r="Z52" i="28" s="1"/>
  <c r="U30" i="28" a="1"/>
  <c r="U30" i="28" s="1"/>
  <c r="X41" i="28" a="1"/>
  <c r="X41" i="28" s="1"/>
  <c r="AA52" i="28" a="1"/>
  <c r="AA52" i="28" s="1"/>
  <c r="V30" i="28" a="1"/>
  <c r="V30" i="28" s="1"/>
  <c r="Y41" i="28" a="1"/>
  <c r="Y41" i="28" s="1"/>
  <c r="AB52" i="28" a="1"/>
  <c r="AB52" i="28" s="1"/>
  <c r="W30" i="28" a="1"/>
  <c r="W30" i="28" s="1"/>
  <c r="Z41" i="28" a="1"/>
  <c r="Z41" i="28" s="1"/>
  <c r="Q3" i="28"/>
  <c r="X30" i="28" a="1"/>
  <c r="X30" i="28" s="1"/>
  <c r="U52" i="28" a="1"/>
  <c r="U52" i="28" s="1"/>
  <c r="V52" i="28" a="1"/>
  <c r="V52" i="28" s="1"/>
  <c r="U41" i="28" a="1"/>
  <c r="U41" i="28" s="1"/>
  <c r="X52" i="28" a="1"/>
  <c r="X52" i="28" s="1"/>
  <c r="AA41" i="28" a="1"/>
  <c r="AA41" i="28" s="1"/>
  <c r="AB41" i="28" a="1"/>
  <c r="AB41" i="28" s="1"/>
  <c r="Y30" i="28" a="1"/>
  <c r="Y30" i="28" s="1"/>
  <c r="Z30" i="28" a="1"/>
  <c r="Z30" i="28" s="1"/>
  <c r="AB30" i="28" a="1"/>
  <c r="AB30" i="28" s="1"/>
  <c r="W52" i="28" a="1"/>
  <c r="W52" i="28" s="1"/>
  <c r="Y52" i="28" a="1"/>
  <c r="Y52" i="28" s="1"/>
  <c r="V41" i="28" a="1"/>
  <c r="V41" i="28" s="1"/>
  <c r="AA30" i="28" a="1"/>
  <c r="AA30" i="28" s="1"/>
  <c r="BL36" i="29" a="1"/>
  <c r="BL36" i="29" s="1"/>
  <c r="BK36" i="29" a="1"/>
  <c r="BK36" i="29" s="1"/>
  <c r="BI36" i="29" a="1"/>
  <c r="BI36" i="29" s="1"/>
  <c r="BP36" i="29" a="1"/>
  <c r="BP36" i="29" s="1"/>
  <c r="BO36" i="29" a="1"/>
  <c r="BO36" i="29" s="1"/>
  <c r="BN36" i="29" a="1"/>
  <c r="BN36" i="29" s="1"/>
  <c r="BL47" i="29" a="1"/>
  <c r="BL47" i="29" s="1"/>
  <c r="BO58" i="29" a="1"/>
  <c r="BO58" i="29" s="1"/>
  <c r="BM47" i="29" a="1"/>
  <c r="BM47" i="29" s="1"/>
  <c r="BP58" i="29" a="1"/>
  <c r="BP58" i="29" s="1"/>
  <c r="BN47" i="29" a="1"/>
  <c r="BN47" i="29" s="1"/>
  <c r="BO47" i="29" a="1"/>
  <c r="BO47" i="29" s="1"/>
  <c r="BM36" i="29" a="1"/>
  <c r="BM36" i="29" s="1"/>
  <c r="BJ36" i="29" a="1"/>
  <c r="BJ36" i="29" s="1"/>
  <c r="BI47" i="29" a="1"/>
  <c r="BI47" i="29" s="1"/>
  <c r="BL58" i="29" a="1"/>
  <c r="BL58" i="29" s="1"/>
  <c r="BM58" i="29" a="1"/>
  <c r="BM58" i="29" s="1"/>
  <c r="BJ47" i="29" a="1"/>
  <c r="BJ47" i="29" s="1"/>
  <c r="BN58" i="29" a="1"/>
  <c r="BN58" i="29" s="1"/>
  <c r="BK47" i="29" a="1"/>
  <c r="BK47" i="29" s="1"/>
  <c r="BI58" i="29" a="1"/>
  <c r="BI58" i="29" s="1"/>
  <c r="BP47" i="29" a="1"/>
  <c r="BP47" i="29" s="1"/>
  <c r="BJ58" i="29" a="1"/>
  <c r="BJ58" i="29" s="1"/>
  <c r="BK58" i="29" a="1"/>
  <c r="BK58" i="29" s="1"/>
  <c r="F33" i="29" a="1"/>
  <c r="F33" i="29" s="1"/>
  <c r="G33" i="29" a="1"/>
  <c r="G33" i="29" s="1"/>
  <c r="F55" i="29" a="1"/>
  <c r="F55" i="29" s="1"/>
  <c r="E44" i="29" a="1"/>
  <c r="E44" i="29" s="1"/>
  <c r="G55" i="29" a="1"/>
  <c r="G55" i="29" s="1"/>
  <c r="E33" i="29" a="1"/>
  <c r="E33" i="29" s="1"/>
  <c r="F44" i="29" a="1"/>
  <c r="F44" i="29" s="1"/>
  <c r="H55" i="29" a="1"/>
  <c r="H55" i="29" s="1"/>
  <c r="K44" i="29" a="1"/>
  <c r="K44" i="29" s="1"/>
  <c r="J55" i="29" a="1"/>
  <c r="J55" i="29" s="1"/>
  <c r="L44" i="29" a="1"/>
  <c r="L44" i="29" s="1"/>
  <c r="K55" i="29" a="1"/>
  <c r="K55" i="29" s="1"/>
  <c r="L55" i="29" a="1"/>
  <c r="L55" i="29" s="1"/>
  <c r="E55" i="29" a="1"/>
  <c r="E55" i="29" s="1"/>
  <c r="L33" i="29" a="1"/>
  <c r="L33" i="29" s="1"/>
  <c r="G44" i="29" a="1"/>
  <c r="G44" i="29" s="1"/>
  <c r="H44" i="29" a="1"/>
  <c r="H44" i="29" s="1"/>
  <c r="I44" i="29" a="1"/>
  <c r="I44" i="29" s="1"/>
  <c r="I33" i="29" a="1"/>
  <c r="I33" i="29" s="1"/>
  <c r="J33" i="29" a="1"/>
  <c r="J33" i="29" s="1"/>
  <c r="I55" i="29" a="1"/>
  <c r="I55" i="29" s="1"/>
  <c r="K33" i="29" a="1"/>
  <c r="K33" i="29" s="1"/>
  <c r="J44" i="29" a="1"/>
  <c r="J44" i="29" s="1"/>
  <c r="H33" i="29" a="1"/>
  <c r="H33" i="29" s="1"/>
  <c r="BO36" i="30" a="1"/>
  <c r="BO36" i="30" s="1"/>
  <c r="BI36" i="30" a="1"/>
  <c r="BI36" i="30" s="1"/>
  <c r="BN36" i="30" a="1"/>
  <c r="BN36" i="30" s="1"/>
  <c r="BP36" i="30" a="1"/>
  <c r="BP36" i="30" s="1"/>
  <c r="BM36" i="30" a="1"/>
  <c r="BM36" i="30" s="1"/>
  <c r="BL36" i="30" a="1"/>
  <c r="BL36" i="30" s="1"/>
  <c r="BK36" i="30" a="1"/>
  <c r="BK36" i="30" s="1"/>
  <c r="BJ36" i="30" a="1"/>
  <c r="BJ36" i="30" s="1"/>
  <c r="BK58" i="30" a="1"/>
  <c r="BK58" i="30" s="1"/>
  <c r="BI47" i="30" a="1"/>
  <c r="BI47" i="30" s="1"/>
  <c r="BL58" i="30" a="1"/>
  <c r="BL58" i="30" s="1"/>
  <c r="BJ47" i="30" a="1"/>
  <c r="BJ47" i="30" s="1"/>
  <c r="BM58" i="30" a="1"/>
  <c r="BM58" i="30" s="1"/>
  <c r="BN58" i="30" a="1"/>
  <c r="BN58" i="30" s="1"/>
  <c r="BJ58" i="30" a="1"/>
  <c r="BJ58" i="30" s="1"/>
  <c r="BN47" i="30" a="1"/>
  <c r="BN47" i="30" s="1"/>
  <c r="BO58" i="30" a="1"/>
  <c r="BO58" i="30" s="1"/>
  <c r="BK47" i="30" a="1"/>
  <c r="BK47" i="30" s="1"/>
  <c r="BL47" i="30" a="1"/>
  <c r="BL47" i="30" s="1"/>
  <c r="BI58" i="30" a="1"/>
  <c r="BI58" i="30" s="1"/>
  <c r="BM47" i="30" a="1"/>
  <c r="BM47" i="30" s="1"/>
  <c r="BO47" i="30" a="1"/>
  <c r="BO47" i="30" s="1"/>
  <c r="BP47" i="30" a="1"/>
  <c r="BP47" i="30" s="1"/>
  <c r="BP58" i="30" a="1"/>
  <c r="BP58" i="30" s="1"/>
  <c r="AB38" i="30" a="1"/>
  <c r="AB38" i="30" s="1"/>
  <c r="V38" i="30" a="1"/>
  <c r="V38" i="30" s="1"/>
  <c r="AA38" i="30" a="1"/>
  <c r="AA38" i="30" s="1"/>
  <c r="U38" i="30" a="1"/>
  <c r="U38" i="30" s="1"/>
  <c r="Y38" i="30" a="1"/>
  <c r="Y38" i="30" s="1"/>
  <c r="X38" i="30" a="1"/>
  <c r="X38" i="30" s="1"/>
  <c r="W38" i="30" a="1"/>
  <c r="W38" i="30" s="1"/>
  <c r="V49" i="30" a="1"/>
  <c r="V49" i="30" s="1"/>
  <c r="Y60" i="30" a="1"/>
  <c r="Y60" i="30" s="1"/>
  <c r="W49" i="30" a="1"/>
  <c r="W49" i="30" s="1"/>
  <c r="X49" i="30" a="1"/>
  <c r="X49" i="30" s="1"/>
  <c r="AA60" i="30" a="1"/>
  <c r="AA60" i="30" s="1"/>
  <c r="U60" i="30" a="1"/>
  <c r="U60" i="30" s="1"/>
  <c r="V60" i="30" a="1"/>
  <c r="V60" i="30" s="1"/>
  <c r="Z38" i="30" a="1"/>
  <c r="Z38" i="30" s="1"/>
  <c r="U49" i="30" a="1"/>
  <c r="U49" i="30" s="1"/>
  <c r="W60" i="30" a="1"/>
  <c r="W60" i="30" s="1"/>
  <c r="Y49" i="30" a="1"/>
  <c r="Y49" i="30" s="1"/>
  <c r="X60" i="30" a="1"/>
  <c r="X60" i="30" s="1"/>
  <c r="AA49" i="30" a="1"/>
  <c r="AA49" i="30" s="1"/>
  <c r="AB60" i="30" a="1"/>
  <c r="AB60" i="30" s="1"/>
  <c r="AB49" i="30" a="1"/>
  <c r="AB49" i="30" s="1"/>
  <c r="Z49" i="30" a="1"/>
  <c r="Z49" i="30" s="1"/>
  <c r="Z60" i="30" a="1"/>
  <c r="Z60" i="30" s="1"/>
  <c r="AU35" i="28" a="1"/>
  <c r="AU35" i="28" s="1"/>
  <c r="AZ46" i="28" a="1"/>
  <c r="AZ46" i="28" s="1"/>
  <c r="AZ35" i="28" a="1"/>
  <c r="AZ35" i="28" s="1"/>
  <c r="AT35" i="28" a="1"/>
  <c r="AT35" i="28" s="1"/>
  <c r="AS57" i="28" a="1"/>
  <c r="AS57" i="28" s="1"/>
  <c r="AS35" i="28" a="1"/>
  <c r="AS35" i="28" s="1"/>
  <c r="AW46" i="28" a="1"/>
  <c r="AW46" i="28" s="1"/>
  <c r="AW57" i="28" a="1"/>
  <c r="AW57" i="28" s="1"/>
  <c r="AX46" i="28" a="1"/>
  <c r="AX46" i="28" s="1"/>
  <c r="AX57" i="28" a="1"/>
  <c r="AX57" i="28" s="1"/>
  <c r="AY46" i="28" a="1"/>
  <c r="AY46" i="28" s="1"/>
  <c r="AY57" i="28" a="1"/>
  <c r="AY57" i="28" s="1"/>
  <c r="AY35" i="28" a="1"/>
  <c r="AY35" i="28" s="1"/>
  <c r="AZ57" i="28" a="1"/>
  <c r="AZ57" i="28" s="1"/>
  <c r="AX35" i="28" a="1"/>
  <c r="AX35" i="28" s="1"/>
  <c r="AW35" i="28" a="1"/>
  <c r="AW35" i="28" s="1"/>
  <c r="AT46" i="28" a="1"/>
  <c r="AT46" i="28" s="1"/>
  <c r="AU46" i="28" a="1"/>
  <c r="AU46" i="28" s="1"/>
  <c r="AV35" i="28" a="1"/>
  <c r="AV35" i="28" s="1"/>
  <c r="AV46" i="28" a="1"/>
  <c r="AV46" i="28" s="1"/>
  <c r="AV57" i="28" a="1"/>
  <c r="AV57" i="28" s="1"/>
  <c r="AT57" i="28" a="1"/>
  <c r="AT57" i="28" s="1"/>
  <c r="AU57" i="28" a="1"/>
  <c r="AU57" i="28" s="1"/>
  <c r="AS46" i="28" a="1"/>
  <c r="AS46" i="28" s="1"/>
  <c r="AW32" i="29" a="1"/>
  <c r="AW32" i="29" s="1"/>
  <c r="AV43" i="29" a="1"/>
  <c r="AV43" i="29" s="1"/>
  <c r="AY54" i="29" a="1"/>
  <c r="AY54" i="29" s="1"/>
  <c r="AX32" i="29" a="1"/>
  <c r="AX32" i="29" s="1"/>
  <c r="AW43" i="29" a="1"/>
  <c r="AW43" i="29" s="1"/>
  <c r="AZ54" i="29" a="1"/>
  <c r="AZ54" i="29" s="1"/>
  <c r="AY32" i="29" a="1"/>
  <c r="AY32" i="29" s="1"/>
  <c r="AX43" i="29" a="1"/>
  <c r="AX43" i="29" s="1"/>
  <c r="AZ32" i="29" a="1"/>
  <c r="AZ32" i="29" s="1"/>
  <c r="AY43" i="29" a="1"/>
  <c r="AY43" i="29" s="1"/>
  <c r="AU32" i="29" a="1"/>
  <c r="AU32" i="29" s="1"/>
  <c r="AS43" i="29" a="1"/>
  <c r="AS43" i="29" s="1"/>
  <c r="AS32" i="29" a="1"/>
  <c r="AS32" i="29" s="1"/>
  <c r="AT43" i="29" a="1"/>
  <c r="AT43" i="29" s="1"/>
  <c r="AS54" i="29" a="1"/>
  <c r="AS54" i="29" s="1"/>
  <c r="AT32" i="29" a="1"/>
  <c r="AT32" i="29" s="1"/>
  <c r="AU43" i="29" a="1"/>
  <c r="AU43" i="29" s="1"/>
  <c r="AT54" i="29" a="1"/>
  <c r="AT54" i="29" s="1"/>
  <c r="AU54" i="29" a="1"/>
  <c r="AU54" i="29" s="1"/>
  <c r="AZ43" i="29" a="1"/>
  <c r="AZ43" i="29" s="1"/>
  <c r="AW54" i="29" a="1"/>
  <c r="AW54" i="29" s="1"/>
  <c r="AX54" i="29" a="1"/>
  <c r="AX54" i="29" s="1"/>
  <c r="AV54" i="29" a="1"/>
  <c r="AV54" i="29" s="1"/>
  <c r="AV32" i="29" a="1"/>
  <c r="AV32" i="29" s="1"/>
  <c r="AA38" i="28" a="1"/>
  <c r="AA38" i="28" s="1"/>
  <c r="U38" i="28" a="1"/>
  <c r="U38" i="28" s="1"/>
  <c r="AB38" i="28" a="1"/>
  <c r="AB38" i="28" s="1"/>
  <c r="Z38" i="28" a="1"/>
  <c r="Z38" i="28" s="1"/>
  <c r="AA49" i="28" a="1"/>
  <c r="AA49" i="28" s="1"/>
  <c r="AB49" i="28" a="1"/>
  <c r="AB49" i="28" s="1"/>
  <c r="U60" i="28" a="1"/>
  <c r="U60" i="28" s="1"/>
  <c r="X38" i="28" a="1"/>
  <c r="X38" i="28" s="1"/>
  <c r="W60" i="28" a="1"/>
  <c r="W60" i="28" s="1"/>
  <c r="W38" i="28" a="1"/>
  <c r="W38" i="28" s="1"/>
  <c r="Z60" i="28" a="1"/>
  <c r="Z60" i="28" s="1"/>
  <c r="AA60" i="28" a="1"/>
  <c r="AA60" i="28" s="1"/>
  <c r="AB60" i="28" a="1"/>
  <c r="AB60" i="28" s="1"/>
  <c r="Y38" i="28" a="1"/>
  <c r="Y38" i="28" s="1"/>
  <c r="Y60" i="28" a="1"/>
  <c r="Y60" i="28" s="1"/>
  <c r="V49" i="28" a="1"/>
  <c r="V49" i="28" s="1"/>
  <c r="V60" i="28" a="1"/>
  <c r="V60" i="28" s="1"/>
  <c r="U49" i="28" a="1"/>
  <c r="U49" i="28" s="1"/>
  <c r="X49" i="28" a="1"/>
  <c r="X49" i="28" s="1"/>
  <c r="Y49" i="28" a="1"/>
  <c r="Y49" i="28" s="1"/>
  <c r="V38" i="28" a="1"/>
  <c r="V38" i="28" s="1"/>
  <c r="W49" i="28" a="1"/>
  <c r="W49" i="28" s="1"/>
  <c r="X60" i="28" a="1"/>
  <c r="X60" i="28" s="1"/>
  <c r="Z49" i="28" a="1"/>
  <c r="Z49" i="28" s="1"/>
  <c r="AM32" i="28" a="1"/>
  <c r="AM32" i="28" s="1"/>
  <c r="AL43" i="28" a="1"/>
  <c r="AL43" i="28" s="1"/>
  <c r="AO54" i="28" a="1"/>
  <c r="AO54" i="28" s="1"/>
  <c r="AN32" i="28" a="1"/>
  <c r="AN32" i="28" s="1"/>
  <c r="AM43" i="28" a="1"/>
  <c r="AM43" i="28" s="1"/>
  <c r="AP54" i="28" a="1"/>
  <c r="AP54" i="28" s="1"/>
  <c r="AO32" i="28" a="1"/>
  <c r="AO32" i="28" s="1"/>
  <c r="AN43" i="28" a="1"/>
  <c r="AN43" i="28" s="1"/>
  <c r="AQ54" i="28" a="1"/>
  <c r="AQ54" i="28" s="1"/>
  <c r="AP32" i="28" a="1"/>
  <c r="AP32" i="28" s="1"/>
  <c r="AO43" i="28" a="1"/>
  <c r="AO43" i="28" s="1"/>
  <c r="AR54" i="28" a="1"/>
  <c r="AR54" i="28" s="1"/>
  <c r="AR32" i="28" a="1"/>
  <c r="AR32" i="28" s="1"/>
  <c r="AQ43" i="28" a="1"/>
  <c r="AQ43" i="28" s="1"/>
  <c r="AL54" i="28" a="1"/>
  <c r="AL54" i="28" s="1"/>
  <c r="AR43" i="28" a="1"/>
  <c r="AR43" i="28" s="1"/>
  <c r="AM54" i="28" a="1"/>
  <c r="AM54" i="28" s="1"/>
  <c r="AN54" i="28" a="1"/>
  <c r="AN54" i="28" s="1"/>
  <c r="AK32" i="28" a="1"/>
  <c r="AK32" i="28" s="1"/>
  <c r="AL32" i="28" a="1"/>
  <c r="AL32" i="28" s="1"/>
  <c r="AQ32" i="28" a="1"/>
  <c r="AQ32" i="28" s="1"/>
  <c r="AK54" i="28" a="1"/>
  <c r="AK54" i="28" s="1"/>
  <c r="AK43" i="28" a="1"/>
  <c r="AK43" i="28" s="1"/>
  <c r="AP43" i="28" a="1"/>
  <c r="AP43" i="28" s="1"/>
  <c r="AH36" i="29" a="1"/>
  <c r="AH36" i="29" s="1"/>
  <c r="AG36" i="29" a="1"/>
  <c r="AG36" i="29" s="1"/>
  <c r="AI36" i="29" a="1"/>
  <c r="AI36" i="29" s="1"/>
  <c r="AJ36" i="29" a="1"/>
  <c r="AJ36" i="29" s="1"/>
  <c r="AF36" i="29" a="1"/>
  <c r="AF36" i="29" s="1"/>
  <c r="AE36" i="29" a="1"/>
  <c r="AE36" i="29" s="1"/>
  <c r="AD36" i="29" a="1"/>
  <c r="AD36" i="29" s="1"/>
  <c r="AE58" i="29" a="1"/>
  <c r="AE58" i="29" s="1"/>
  <c r="AC47" i="29" a="1"/>
  <c r="AC47" i="29" s="1"/>
  <c r="AF58" i="29" a="1"/>
  <c r="AF58" i="29" s="1"/>
  <c r="AD47" i="29" a="1"/>
  <c r="AD47" i="29" s="1"/>
  <c r="AG58" i="29" a="1"/>
  <c r="AG58" i="29" s="1"/>
  <c r="AE47" i="29" a="1"/>
  <c r="AE47" i="29" s="1"/>
  <c r="AH58" i="29" a="1"/>
  <c r="AH58" i="29" s="1"/>
  <c r="AC36" i="29" a="1"/>
  <c r="AC36" i="29" s="1"/>
  <c r="AG47" i="29" a="1"/>
  <c r="AG47" i="29" s="1"/>
  <c r="AJ58" i="29" a="1"/>
  <c r="AJ58" i="29" s="1"/>
  <c r="AI47" i="29" a="1"/>
  <c r="AI47" i="29" s="1"/>
  <c r="AJ47" i="29" a="1"/>
  <c r="AJ47" i="29" s="1"/>
  <c r="AC58" i="29" a="1"/>
  <c r="AC58" i="29" s="1"/>
  <c r="AD58" i="29" a="1"/>
  <c r="AD58" i="29" s="1"/>
  <c r="AI58" i="29" a="1"/>
  <c r="AI58" i="29" s="1"/>
  <c r="AF47" i="29" a="1"/>
  <c r="AF47" i="29" s="1"/>
  <c r="AH47" i="29" a="1"/>
  <c r="AH47" i="29" s="1"/>
  <c r="AR30" i="28" a="1"/>
  <c r="AR30" i="28" s="1"/>
  <c r="AL52" i="28" a="1"/>
  <c r="AL52" i="28" s="1"/>
  <c r="AM52" i="28" a="1"/>
  <c r="AM52" i="28" s="1"/>
  <c r="AK41" i="28" a="1"/>
  <c r="AK41" i="28" s="1"/>
  <c r="AN52" i="28" a="1"/>
  <c r="AN52" i="28" s="1"/>
  <c r="S3" i="28"/>
  <c r="AL41" i="28" a="1"/>
  <c r="AL41" i="28" s="1"/>
  <c r="AO52" i="28" a="1"/>
  <c r="AO52" i="28" s="1"/>
  <c r="AK30" i="28" a="1"/>
  <c r="AK30" i="28" s="1"/>
  <c r="AL30" i="28" a="1"/>
  <c r="AL30" i="28" s="1"/>
  <c r="AM30" i="28" a="1"/>
  <c r="AM30" i="28" s="1"/>
  <c r="AN30" i="28" a="1"/>
  <c r="AN30" i="28" s="1"/>
  <c r="AM41" i="28" a="1"/>
  <c r="AM41" i="28" s="1"/>
  <c r="AN41" i="28" a="1"/>
  <c r="AN41" i="28" s="1"/>
  <c r="AQ52" i="28" a="1"/>
  <c r="AQ52" i="28" s="1"/>
  <c r="AO41" i="28" a="1"/>
  <c r="AO41" i="28" s="1"/>
  <c r="AR52" i="28" a="1"/>
  <c r="AR52" i="28" s="1"/>
  <c r="AP41" i="28" a="1"/>
  <c r="AP41" i="28" s="1"/>
  <c r="AQ41" i="28" a="1"/>
  <c r="AQ41" i="28" s="1"/>
  <c r="AP30" i="28" a="1"/>
  <c r="AP30" i="28" s="1"/>
  <c r="AK52" i="28" a="1"/>
  <c r="AK52" i="28" s="1"/>
  <c r="AP52" i="28" a="1"/>
  <c r="AP52" i="28" s="1"/>
  <c r="AR41" i="28" a="1"/>
  <c r="AR41" i="28" s="1"/>
  <c r="AO30" i="28" a="1"/>
  <c r="AO30" i="28" s="1"/>
  <c r="AQ30" i="28" a="1"/>
  <c r="AQ30" i="28" s="1"/>
  <c r="BE35" i="29" a="1"/>
  <c r="BE35" i="29" s="1"/>
  <c r="BD35" i="29" a="1"/>
  <c r="BD35" i="29" s="1"/>
  <c r="BB35" i="29" a="1"/>
  <c r="BB35" i="29" s="1"/>
  <c r="BA35" i="29" a="1"/>
  <c r="BA35" i="29" s="1"/>
  <c r="BH35" i="29" a="1"/>
  <c r="BH35" i="29" s="1"/>
  <c r="BG35" i="29" a="1"/>
  <c r="BG35" i="29" s="1"/>
  <c r="BG46" i="29" a="1"/>
  <c r="BG46" i="29" s="1"/>
  <c r="BF35" i="29" a="1"/>
  <c r="BF35" i="29" s="1"/>
  <c r="BH46" i="29" a="1"/>
  <c r="BH46" i="29" s="1"/>
  <c r="BC35" i="29" a="1"/>
  <c r="BC35" i="29" s="1"/>
  <c r="BA57" i="29" a="1"/>
  <c r="BA57" i="29" s="1"/>
  <c r="BC57" i="29" a="1"/>
  <c r="BC57" i="29" s="1"/>
  <c r="BH57" i="29" a="1"/>
  <c r="BH57" i="29" s="1"/>
  <c r="BB46" i="29" a="1"/>
  <c r="BB46" i="29" s="1"/>
  <c r="BG57" i="29" a="1"/>
  <c r="BG57" i="29" s="1"/>
  <c r="BC46" i="29" a="1"/>
  <c r="BC46" i="29" s="1"/>
  <c r="BE46" i="29" a="1"/>
  <c r="BE46" i="29" s="1"/>
  <c r="BF46" i="29" a="1"/>
  <c r="BF46" i="29" s="1"/>
  <c r="BE57" i="29" a="1"/>
  <c r="BE57" i="29" s="1"/>
  <c r="BD46" i="29" a="1"/>
  <c r="BD46" i="29" s="1"/>
  <c r="BD57" i="29" a="1"/>
  <c r="BD57" i="29" s="1"/>
  <c r="BA46" i="29" a="1"/>
  <c r="BA46" i="29" s="1"/>
  <c r="BB57" i="29" a="1"/>
  <c r="BB57" i="29" s="1"/>
  <c r="BF57" i="29" a="1"/>
  <c r="BF57" i="29" s="1"/>
  <c r="P45" i="28" a="1"/>
  <c r="P45" i="28" s="1"/>
  <c r="Q56" i="28" a="1"/>
  <c r="Q56" i="28" s="1"/>
  <c r="O34" i="28" a="1"/>
  <c r="O34" i="28" s="1"/>
  <c r="O45" i="28" a="1"/>
  <c r="O45" i="28" s="1"/>
  <c r="N34" i="28" a="1"/>
  <c r="N34" i="28" s="1"/>
  <c r="S56" i="28" a="1"/>
  <c r="S56" i="28" s="1"/>
  <c r="R45" i="28" a="1"/>
  <c r="R45" i="28" s="1"/>
  <c r="M34" i="28" a="1"/>
  <c r="M34" i="28" s="1"/>
  <c r="R56" i="28" a="1"/>
  <c r="R56" i="28" s="1"/>
  <c r="Q45" i="28" a="1"/>
  <c r="Q45" i="28" s="1"/>
  <c r="T34" i="28" a="1"/>
  <c r="T34" i="28" s="1"/>
  <c r="S34" i="28" a="1"/>
  <c r="S34" i="28" s="1"/>
  <c r="T45" i="28" a="1"/>
  <c r="T45" i="28" s="1"/>
  <c r="N56" i="28" a="1"/>
  <c r="N56" i="28" s="1"/>
  <c r="R34" i="28" a="1"/>
  <c r="R34" i="28" s="1"/>
  <c r="S45" i="28" a="1"/>
  <c r="S45" i="28" s="1"/>
  <c r="M56" i="28" a="1"/>
  <c r="M56" i="28" s="1"/>
  <c r="Q34" i="28" a="1"/>
  <c r="Q34" i="28" s="1"/>
  <c r="P34" i="28" a="1"/>
  <c r="P34" i="28" s="1"/>
  <c r="T56" i="28" a="1"/>
  <c r="T56" i="28" s="1"/>
  <c r="P56" i="28" a="1"/>
  <c r="P56" i="28" s="1"/>
  <c r="O56" i="28" a="1"/>
  <c r="O56" i="28" s="1"/>
  <c r="N45" i="28" a="1"/>
  <c r="N45" i="28" s="1"/>
  <c r="M45" i="28" a="1"/>
  <c r="M45" i="28" s="1"/>
  <c r="Z37" i="30" a="1"/>
  <c r="Z37" i="30" s="1"/>
  <c r="Y37" i="30" a="1"/>
  <c r="Y37" i="30" s="1"/>
  <c r="V37" i="30" a="1"/>
  <c r="V37" i="30" s="1"/>
  <c r="AB37" i="30" a="1"/>
  <c r="AB37" i="30" s="1"/>
  <c r="AA37" i="30" a="1"/>
  <c r="AA37" i="30" s="1"/>
  <c r="W37" i="30" a="1"/>
  <c r="W37" i="30" s="1"/>
  <c r="U37" i="30" a="1"/>
  <c r="U37" i="30" s="1"/>
  <c r="X37" i="30" a="1"/>
  <c r="X37" i="30" s="1"/>
  <c r="U59" i="30" a="1"/>
  <c r="U59" i="30" s="1"/>
  <c r="V59" i="30" a="1"/>
  <c r="V59" i="30" s="1"/>
  <c r="W48" i="30" a="1"/>
  <c r="W48" i="30" s="1"/>
  <c r="W59" i="30" a="1"/>
  <c r="W59" i="30" s="1"/>
  <c r="X48" i="30" a="1"/>
  <c r="X48" i="30" s="1"/>
  <c r="X59" i="30" a="1"/>
  <c r="X59" i="30" s="1"/>
  <c r="AB59" i="30" a="1"/>
  <c r="AB59" i="30" s="1"/>
  <c r="U48" i="30" a="1"/>
  <c r="U48" i="30" s="1"/>
  <c r="Y48" i="30" a="1"/>
  <c r="Y48" i="30" s="1"/>
  <c r="Y59" i="30" a="1"/>
  <c r="Y59" i="30" s="1"/>
  <c r="AB48" i="30" a="1"/>
  <c r="AB48" i="30" s="1"/>
  <c r="Z48" i="30" a="1"/>
  <c r="Z48" i="30" s="1"/>
  <c r="Z59" i="30" a="1"/>
  <c r="Z59" i="30" s="1"/>
  <c r="AA48" i="30" a="1"/>
  <c r="AA48" i="30" s="1"/>
  <c r="AA59" i="30" a="1"/>
  <c r="AA59" i="30" s="1"/>
  <c r="V48" i="30" a="1"/>
  <c r="V48" i="30" s="1"/>
  <c r="BO34" i="29" a="1"/>
  <c r="BO34" i="29" s="1"/>
  <c r="BI34" i="29" a="1"/>
  <c r="BI34" i="29" s="1"/>
  <c r="BN34" i="29" a="1"/>
  <c r="BN34" i="29" s="1"/>
  <c r="BL34" i="29" a="1"/>
  <c r="BL34" i="29" s="1"/>
  <c r="BP34" i="29" a="1"/>
  <c r="BP34" i="29" s="1"/>
  <c r="BM34" i="29" a="1"/>
  <c r="BM34" i="29" s="1"/>
  <c r="BK34" i="29" a="1"/>
  <c r="BK34" i="29" s="1"/>
  <c r="BN45" i="29" a="1"/>
  <c r="BN45" i="29" s="1"/>
  <c r="BJ34" i="29" a="1"/>
  <c r="BJ34" i="29" s="1"/>
  <c r="BO45" i="29" a="1"/>
  <c r="BO45" i="29" s="1"/>
  <c r="BP45" i="29" a="1"/>
  <c r="BP45" i="29" s="1"/>
  <c r="BJ56" i="29" a="1"/>
  <c r="BJ56" i="29" s="1"/>
  <c r="BI45" i="29" a="1"/>
  <c r="BI45" i="29" s="1"/>
  <c r="BJ45" i="29" a="1"/>
  <c r="BJ45" i="29" s="1"/>
  <c r="BL45" i="29" a="1"/>
  <c r="BL45" i="29" s="1"/>
  <c r="BI56" i="29" a="1"/>
  <c r="BI56" i="29" s="1"/>
  <c r="BM45" i="29" a="1"/>
  <c r="BM45" i="29" s="1"/>
  <c r="BK56" i="29" a="1"/>
  <c r="BK56" i="29" s="1"/>
  <c r="BN56" i="29" a="1"/>
  <c r="BN56" i="29" s="1"/>
  <c r="BO56" i="29" a="1"/>
  <c r="BO56" i="29" s="1"/>
  <c r="BL56" i="29" a="1"/>
  <c r="BL56" i="29" s="1"/>
  <c r="BK45" i="29" a="1"/>
  <c r="BK45" i="29" s="1"/>
  <c r="BM56" i="29" a="1"/>
  <c r="BM56" i="29" s="1"/>
  <c r="BP56" i="29" a="1"/>
  <c r="BP56" i="29" s="1"/>
  <c r="AA31" i="28" a="1"/>
  <c r="AA31" i="28" s="1"/>
  <c r="U53" i="28" a="1"/>
  <c r="U53" i="28" s="1"/>
  <c r="AB31" i="28" a="1"/>
  <c r="AB31" i="28" s="1"/>
  <c r="V53" i="28" a="1"/>
  <c r="V53" i="28" s="1"/>
  <c r="W53" i="28" a="1"/>
  <c r="W53" i="28" s="1"/>
  <c r="U42" i="28" a="1"/>
  <c r="U42" i="28" s="1"/>
  <c r="X53" i="28" a="1"/>
  <c r="X53" i="28" s="1"/>
  <c r="X31" i="28" a="1"/>
  <c r="X31" i="28" s="1"/>
  <c r="W42" i="28" a="1"/>
  <c r="W42" i="28" s="1"/>
  <c r="Y31" i="28" a="1"/>
  <c r="Y31" i="28" s="1"/>
  <c r="X42" i="28" a="1"/>
  <c r="X42" i="28" s="1"/>
  <c r="Z31" i="28" a="1"/>
  <c r="Z31" i="28" s="1"/>
  <c r="Y42" i="28" a="1"/>
  <c r="Y42" i="28" s="1"/>
  <c r="Z42" i="28" a="1"/>
  <c r="Z42" i="28" s="1"/>
  <c r="Y53" i="28" a="1"/>
  <c r="Y53" i="28" s="1"/>
  <c r="AA42" i="28" a="1"/>
  <c r="AA42" i="28" s="1"/>
  <c r="U31" i="28" a="1"/>
  <c r="U31" i="28" s="1"/>
  <c r="AB42" i="28" a="1"/>
  <c r="AB42" i="28" s="1"/>
  <c r="V31" i="28" a="1"/>
  <c r="V31" i="28" s="1"/>
  <c r="W31" i="28" a="1"/>
  <c r="W31" i="28" s="1"/>
  <c r="Z53" i="28" a="1"/>
  <c r="Z53" i="28" s="1"/>
  <c r="AA53" i="28" a="1"/>
  <c r="AA53" i="28" s="1"/>
  <c r="AB53" i="28" a="1"/>
  <c r="AB53" i="28" s="1"/>
  <c r="V42" i="28" a="1"/>
  <c r="V42" i="28" s="1"/>
  <c r="P38" i="30" a="1"/>
  <c r="P38" i="30" s="1"/>
  <c r="O38" i="30" a="1"/>
  <c r="O38" i="30" s="1"/>
  <c r="T38" i="30" a="1"/>
  <c r="T38" i="30" s="1"/>
  <c r="S38" i="30" a="1"/>
  <c r="S38" i="30" s="1"/>
  <c r="N38" i="30" a="1"/>
  <c r="N38" i="30" s="1"/>
  <c r="M38" i="30" a="1"/>
  <c r="M38" i="30" s="1"/>
  <c r="R38" i="30" a="1"/>
  <c r="R38" i="30" s="1"/>
  <c r="Q38" i="30" a="1"/>
  <c r="Q38" i="30" s="1"/>
  <c r="M60" i="30" a="1"/>
  <c r="M60" i="30" s="1"/>
  <c r="O60" i="30" a="1"/>
  <c r="O60" i="30" s="1"/>
  <c r="S49" i="30" a="1"/>
  <c r="S49" i="30" s="1"/>
  <c r="T49" i="30" a="1"/>
  <c r="T49" i="30" s="1"/>
  <c r="N49" i="30" a="1"/>
  <c r="N49" i="30" s="1"/>
  <c r="P60" i="30" a="1"/>
  <c r="P60" i="30" s="1"/>
  <c r="R60" i="30" a="1"/>
  <c r="R60" i="30" s="1"/>
  <c r="S60" i="30" a="1"/>
  <c r="S60" i="30" s="1"/>
  <c r="Q60" i="30" a="1"/>
  <c r="Q60" i="30" s="1"/>
  <c r="P49" i="30" a="1"/>
  <c r="P49" i="30" s="1"/>
  <c r="Q49" i="30" a="1"/>
  <c r="Q49" i="30" s="1"/>
  <c r="N60" i="30" a="1"/>
  <c r="N60" i="30" s="1"/>
  <c r="M49" i="30" a="1"/>
  <c r="M49" i="30" s="1"/>
  <c r="O49" i="30" a="1"/>
  <c r="O49" i="30" s="1"/>
  <c r="T60" i="30" a="1"/>
  <c r="T60" i="30" s="1"/>
  <c r="R49" i="30" a="1"/>
  <c r="R49" i="30" s="1"/>
  <c r="AL59" i="30" a="1"/>
  <c r="AL59" i="30" s="1"/>
  <c r="AL37" i="30" a="1"/>
  <c r="AL37" i="30" s="1"/>
  <c r="Z37" i="28" a="1"/>
  <c r="Z37" i="28" s="1"/>
  <c r="Y37" i="28" a="1"/>
  <c r="Y37" i="28" s="1"/>
  <c r="U37" i="28" a="1"/>
  <c r="U37" i="28" s="1"/>
  <c r="AB37" i="28" a="1"/>
  <c r="AB37" i="28" s="1"/>
  <c r="AA37" i="28" a="1"/>
  <c r="AA37" i="28" s="1"/>
  <c r="V48" i="28" a="1"/>
  <c r="V48" i="28" s="1"/>
  <c r="Y59" i="28" a="1"/>
  <c r="Y59" i="28" s="1"/>
  <c r="W48" i="28" a="1"/>
  <c r="W48" i="28" s="1"/>
  <c r="Z59" i="28" a="1"/>
  <c r="Z59" i="28" s="1"/>
  <c r="X37" i="28" a="1"/>
  <c r="X37" i="28" s="1"/>
  <c r="X48" i="28" a="1"/>
  <c r="X48" i="28" s="1"/>
  <c r="AA59" i="28" a="1"/>
  <c r="AA59" i="28" s="1"/>
  <c r="Y48" i="28" a="1"/>
  <c r="Y48" i="28" s="1"/>
  <c r="AB59" i="28" a="1"/>
  <c r="AB59" i="28" s="1"/>
  <c r="AA48" i="28" a="1"/>
  <c r="AA48" i="28" s="1"/>
  <c r="U48" i="28" a="1"/>
  <c r="U48" i="28" s="1"/>
  <c r="Z48" i="28" a="1"/>
  <c r="Z48" i="28" s="1"/>
  <c r="AB48" i="28" a="1"/>
  <c r="AB48" i="28" s="1"/>
  <c r="U59" i="28" a="1"/>
  <c r="U59" i="28" s="1"/>
  <c r="W59" i="28" a="1"/>
  <c r="W59" i="28" s="1"/>
  <c r="V37" i="28" a="1"/>
  <c r="V37" i="28" s="1"/>
  <c r="V59" i="28" a="1"/>
  <c r="V59" i="28" s="1"/>
  <c r="W37" i="28" a="1"/>
  <c r="W37" i="28" s="1"/>
  <c r="X59" i="28" a="1"/>
  <c r="X59" i="28" s="1"/>
  <c r="T37" i="30" a="1"/>
  <c r="T37" i="30" s="1"/>
  <c r="N37" i="30" a="1"/>
  <c r="N37" i="30" s="1"/>
  <c r="S37" i="30" a="1"/>
  <c r="S37" i="30" s="1"/>
  <c r="M37" i="30" a="1"/>
  <c r="M37" i="30" s="1"/>
  <c r="R37" i="30" a="1"/>
  <c r="R37" i="30" s="1"/>
  <c r="Q37" i="30" a="1"/>
  <c r="Q37" i="30" s="1"/>
  <c r="P37" i="30" a="1"/>
  <c r="P37" i="30" s="1"/>
  <c r="Q48" i="30" a="1"/>
  <c r="Q48" i="30" s="1"/>
  <c r="T59" i="30" a="1"/>
  <c r="T59" i="30" s="1"/>
  <c r="R48" i="30" a="1"/>
  <c r="R48" i="30" s="1"/>
  <c r="S48" i="30" a="1"/>
  <c r="S48" i="30" s="1"/>
  <c r="O37" i="30" a="1"/>
  <c r="O37" i="30" s="1"/>
  <c r="P48" i="30" a="1"/>
  <c r="P48" i="30" s="1"/>
  <c r="Q59" i="30" a="1"/>
  <c r="Q59" i="30" s="1"/>
  <c r="N59" i="30" a="1"/>
  <c r="N59" i="30" s="1"/>
  <c r="O48" i="30" a="1"/>
  <c r="O48" i="30" s="1"/>
  <c r="T48" i="30" a="1"/>
  <c r="T48" i="30" s="1"/>
  <c r="R59" i="30" a="1"/>
  <c r="R59" i="30" s="1"/>
  <c r="O59" i="30" a="1"/>
  <c r="O59" i="30" s="1"/>
  <c r="M48" i="30" a="1"/>
  <c r="M48" i="30" s="1"/>
  <c r="M59" i="30" a="1"/>
  <c r="M59" i="30" s="1"/>
  <c r="N48" i="30" a="1"/>
  <c r="N48" i="30" s="1"/>
  <c r="P59" i="30" a="1"/>
  <c r="P59" i="30" s="1"/>
  <c r="S59" i="30" a="1"/>
  <c r="S59" i="30" s="1"/>
  <c r="BH37" i="29" a="1"/>
  <c r="BH37" i="29" s="1"/>
  <c r="BB37" i="29" a="1"/>
  <c r="BB37" i="29" s="1"/>
  <c r="BG37" i="29" a="1"/>
  <c r="BG37" i="29" s="1"/>
  <c r="BA37" i="29" a="1"/>
  <c r="BA37" i="29" s="1"/>
  <c r="BF37" i="29" a="1"/>
  <c r="BF37" i="29" s="1"/>
  <c r="BC37" i="29" a="1"/>
  <c r="BC37" i="29" s="1"/>
  <c r="BE48" i="29" a="1"/>
  <c r="BE48" i="29" s="1"/>
  <c r="BH59" i="29" a="1"/>
  <c r="BH59" i="29" s="1"/>
  <c r="BG48" i="29" a="1"/>
  <c r="BG48" i="29" s="1"/>
  <c r="BH48" i="29" a="1"/>
  <c r="BH48" i="29" s="1"/>
  <c r="BA59" i="29" a="1"/>
  <c r="BA59" i="29" s="1"/>
  <c r="BD37" i="29" a="1"/>
  <c r="BD37" i="29" s="1"/>
  <c r="BF59" i="29" a="1"/>
  <c r="BF59" i="29" s="1"/>
  <c r="BG59" i="29" a="1"/>
  <c r="BG59" i="29" s="1"/>
  <c r="BD48" i="29" a="1"/>
  <c r="BD48" i="29" s="1"/>
  <c r="BF48" i="29" a="1"/>
  <c r="BF48" i="29" s="1"/>
  <c r="BB59" i="29" a="1"/>
  <c r="BB59" i="29" s="1"/>
  <c r="BC59" i="29" a="1"/>
  <c r="BC59" i="29" s="1"/>
  <c r="BE37" i="29" a="1"/>
  <c r="BE37" i="29" s="1"/>
  <c r="BA48" i="29" a="1"/>
  <c r="BA48" i="29" s="1"/>
  <c r="BD59" i="29" a="1"/>
  <c r="BD59" i="29" s="1"/>
  <c r="BC48" i="29" a="1"/>
  <c r="BC48" i="29" s="1"/>
  <c r="BB48" i="29" a="1"/>
  <c r="BB48" i="29" s="1"/>
  <c r="BE59" i="29" a="1"/>
  <c r="BE59" i="29" s="1"/>
  <c r="AA35" i="29" a="1"/>
  <c r="AA35" i="29" s="1"/>
  <c r="U35" i="29" a="1"/>
  <c r="U35" i="29" s="1"/>
  <c r="Z35" i="29" a="1"/>
  <c r="Z35" i="29" s="1"/>
  <c r="AB35" i="29" a="1"/>
  <c r="AB35" i="29" s="1"/>
  <c r="Y35" i="29" a="1"/>
  <c r="Y35" i="29" s="1"/>
  <c r="X35" i="29" a="1"/>
  <c r="X35" i="29" s="1"/>
  <c r="W46" i="29" a="1"/>
  <c r="W46" i="29" s="1"/>
  <c r="Z57" i="29" a="1"/>
  <c r="Z57" i="29" s="1"/>
  <c r="X46" i="29" a="1"/>
  <c r="X46" i="29" s="1"/>
  <c r="AA57" i="29" a="1"/>
  <c r="AA57" i="29" s="1"/>
  <c r="Y46" i="29" a="1"/>
  <c r="Y46" i="29" s="1"/>
  <c r="AB57" i="29" a="1"/>
  <c r="AB57" i="29" s="1"/>
  <c r="Z46" i="29" a="1"/>
  <c r="Z46" i="29" s="1"/>
  <c r="AB46" i="29" a="1"/>
  <c r="AB46" i="29" s="1"/>
  <c r="AA46" i="29" a="1"/>
  <c r="AA46" i="29" s="1"/>
  <c r="U57" i="29" a="1"/>
  <c r="U57" i="29" s="1"/>
  <c r="W35" i="29" a="1"/>
  <c r="W35" i="29" s="1"/>
  <c r="V57" i="29" a="1"/>
  <c r="V57" i="29" s="1"/>
  <c r="V35" i="29" a="1"/>
  <c r="V35" i="29" s="1"/>
  <c r="W57" i="29" a="1"/>
  <c r="W57" i="29" s="1"/>
  <c r="Y57" i="29" a="1"/>
  <c r="Y57" i="29" s="1"/>
  <c r="X57" i="29" a="1"/>
  <c r="X57" i="29" s="1"/>
  <c r="V46" i="29" a="1"/>
  <c r="V46" i="29" s="1"/>
  <c r="U46" i="29" a="1"/>
  <c r="U46" i="29" s="1"/>
  <c r="U30" i="29" a="1"/>
  <c r="U30" i="29" s="1"/>
  <c r="V30" i="29" a="1"/>
  <c r="V30" i="29" s="1"/>
  <c r="Y30" i="29" a="1"/>
  <c r="Y30" i="29" s="1"/>
  <c r="U41" i="29" a="1"/>
  <c r="U41" i="29" s="1"/>
  <c r="X52" i="29" a="1"/>
  <c r="X52" i="29" s="1"/>
  <c r="V41" i="29" a="1"/>
  <c r="V41" i="29" s="1"/>
  <c r="Y52" i="29" a="1"/>
  <c r="Y52" i="29" s="1"/>
  <c r="W41" i="29" a="1"/>
  <c r="W41" i="29" s="1"/>
  <c r="Z52" i="29" a="1"/>
  <c r="Z52" i="29" s="1"/>
  <c r="X41" i="29" a="1"/>
  <c r="X41" i="29" s="1"/>
  <c r="AA52" i="29" a="1"/>
  <c r="AA52" i="29" s="1"/>
  <c r="Y41" i="29" a="1"/>
  <c r="Y41" i="29" s="1"/>
  <c r="U52" i="29" a="1"/>
  <c r="U52" i="29" s="1"/>
  <c r="W30" i="29" a="1"/>
  <c r="W30" i="29" s="1"/>
  <c r="X30" i="29" a="1"/>
  <c r="X30" i="29" s="1"/>
  <c r="Q3" i="29"/>
  <c r="Z30" i="29" a="1"/>
  <c r="Z30" i="29" s="1"/>
  <c r="V52" i="29" a="1"/>
  <c r="V52" i="29" s="1"/>
  <c r="AB30" i="29" a="1"/>
  <c r="AB30" i="29" s="1"/>
  <c r="Z41" i="29" a="1"/>
  <c r="Z41" i="29" s="1"/>
  <c r="AA30" i="29" a="1"/>
  <c r="AA30" i="29" s="1"/>
  <c r="AA41" i="29" a="1"/>
  <c r="AA41" i="29" s="1"/>
  <c r="AB41" i="29" a="1"/>
  <c r="AB41" i="29" s="1"/>
  <c r="W52" i="29" a="1"/>
  <c r="W52" i="29" s="1"/>
  <c r="AB52" i="29" a="1"/>
  <c r="AB52" i="29" s="1"/>
  <c r="G43" i="30" a="1"/>
  <c r="G43" i="30" s="1"/>
  <c r="J54" i="30" a="1"/>
  <c r="J54" i="30" s="1"/>
  <c r="F32" i="30" a="1"/>
  <c r="F32" i="30" s="1"/>
  <c r="H43" i="30" a="1"/>
  <c r="H43" i="30" s="1"/>
  <c r="K54" i="30" a="1"/>
  <c r="K54" i="30" s="1"/>
  <c r="I43" i="30" a="1"/>
  <c r="I43" i="30" s="1"/>
  <c r="L54" i="30" a="1"/>
  <c r="L54" i="30" s="1"/>
  <c r="I32" i="30" a="1"/>
  <c r="I32" i="30" s="1"/>
  <c r="L43" i="30" a="1"/>
  <c r="L43" i="30" s="1"/>
  <c r="E54" i="30" a="1"/>
  <c r="E54" i="30" s="1"/>
  <c r="E32" i="30" a="1"/>
  <c r="E32" i="30" s="1"/>
  <c r="G32" i="30" a="1"/>
  <c r="G32" i="30" s="1"/>
  <c r="E43" i="30" a="1"/>
  <c r="E43" i="30" s="1"/>
  <c r="H32" i="30" a="1"/>
  <c r="H32" i="30" s="1"/>
  <c r="J43" i="30" a="1"/>
  <c r="J43" i="30" s="1"/>
  <c r="K43" i="30" a="1"/>
  <c r="K43" i="30" s="1"/>
  <c r="J32" i="30" a="1"/>
  <c r="J32" i="30" s="1"/>
  <c r="K32" i="30" a="1"/>
  <c r="K32" i="30" s="1"/>
  <c r="L32" i="30" a="1"/>
  <c r="L32" i="30" s="1"/>
  <c r="F43" i="30" a="1"/>
  <c r="F43" i="30" s="1"/>
  <c r="G54" i="30" a="1"/>
  <c r="G54" i="30" s="1"/>
  <c r="H54" i="30" a="1"/>
  <c r="H54" i="30" s="1"/>
  <c r="I54" i="30" a="1"/>
  <c r="I54" i="30" s="1"/>
  <c r="F54" i="30" a="1"/>
  <c r="F54" i="30" s="1"/>
  <c r="AZ32" i="30" a="1"/>
  <c r="AZ32" i="30" s="1"/>
  <c r="AT54" i="30" a="1"/>
  <c r="AT54" i="30" s="1"/>
  <c r="AU54" i="30" a="1"/>
  <c r="AU54" i="30" s="1"/>
  <c r="AS43" i="30" a="1"/>
  <c r="AS43" i="30" s="1"/>
  <c r="AV54" i="30" a="1"/>
  <c r="AV54" i="30" s="1"/>
  <c r="AS32" i="30" a="1"/>
  <c r="AS32" i="30" s="1"/>
  <c r="AV43" i="30" a="1"/>
  <c r="AV43" i="30" s="1"/>
  <c r="AY54" i="30" a="1"/>
  <c r="AY54" i="30" s="1"/>
  <c r="AZ54" i="30" a="1"/>
  <c r="AZ54" i="30" s="1"/>
  <c r="AS54" i="30" a="1"/>
  <c r="AS54" i="30" s="1"/>
  <c r="AU32" i="30" a="1"/>
  <c r="AU32" i="30" s="1"/>
  <c r="AV32" i="30" a="1"/>
  <c r="AV32" i="30" s="1"/>
  <c r="AT43" i="30" a="1"/>
  <c r="AT43" i="30" s="1"/>
  <c r="AW32" i="30" a="1"/>
  <c r="AW32" i="30" s="1"/>
  <c r="AU43" i="30" a="1"/>
  <c r="AU43" i="30" s="1"/>
  <c r="AX32" i="30" a="1"/>
  <c r="AX32" i="30" s="1"/>
  <c r="AW43" i="30" a="1"/>
  <c r="AW43" i="30" s="1"/>
  <c r="AT32" i="30" a="1"/>
  <c r="AT32" i="30" s="1"/>
  <c r="AY32" i="30" a="1"/>
  <c r="AY32" i="30" s="1"/>
  <c r="AX43" i="30" a="1"/>
  <c r="AX43" i="30" s="1"/>
  <c r="AY43" i="30" a="1"/>
  <c r="AY43" i="30" s="1"/>
  <c r="AZ43" i="30" a="1"/>
  <c r="AZ43" i="30" s="1"/>
  <c r="AW54" i="30" a="1"/>
  <c r="AW54" i="30" s="1"/>
  <c r="AX54" i="30" a="1"/>
  <c r="AX54" i="30" s="1"/>
  <c r="U3" i="28"/>
  <c r="AV37" i="30" a="1"/>
  <c r="AV37" i="30" s="1"/>
  <c r="AV37" i="29" a="1"/>
  <c r="AV37" i="29" s="1"/>
  <c r="AU37" i="29" a="1"/>
  <c r="AU37" i="29" s="1"/>
  <c r="AY37" i="29" a="1"/>
  <c r="AY37" i="29" s="1"/>
  <c r="AX37" i="29" a="1"/>
  <c r="AX37" i="29" s="1"/>
  <c r="AZ37" i="29" a="1"/>
  <c r="AZ37" i="29" s="1"/>
  <c r="AS48" i="29" a="1"/>
  <c r="AS48" i="29" s="1"/>
  <c r="AV59" i="29" a="1"/>
  <c r="AV59" i="29" s="1"/>
  <c r="AW37" i="29" a="1"/>
  <c r="AW37" i="29" s="1"/>
  <c r="AT48" i="29" a="1"/>
  <c r="AT48" i="29" s="1"/>
  <c r="AT37" i="29" a="1"/>
  <c r="AT37" i="29" s="1"/>
  <c r="AU48" i="29" a="1"/>
  <c r="AU48" i="29" s="1"/>
  <c r="AX59" i="29" a="1"/>
  <c r="AX59" i="29" s="1"/>
  <c r="AV48" i="29" a="1"/>
  <c r="AV48" i="29" s="1"/>
  <c r="AY59" i="29" a="1"/>
  <c r="AY59" i="29" s="1"/>
  <c r="AX48" i="29" a="1"/>
  <c r="AX48" i="29" s="1"/>
  <c r="AS37" i="29" a="1"/>
  <c r="AS37" i="29" s="1"/>
  <c r="AY48" i="29" a="1"/>
  <c r="AY48" i="29" s="1"/>
  <c r="AT59" i="29" a="1"/>
  <c r="AT59" i="29" s="1"/>
  <c r="AZ59" i="29" a="1"/>
  <c r="AZ59" i="29" s="1"/>
  <c r="AS59" i="29" a="1"/>
  <c r="AS59" i="29" s="1"/>
  <c r="AW48" i="29" a="1"/>
  <c r="AW48" i="29" s="1"/>
  <c r="AZ48" i="29" a="1"/>
  <c r="AZ48" i="29" s="1"/>
  <c r="AU59" i="29" a="1"/>
  <c r="AU59" i="29" s="1"/>
  <c r="AW59" i="29" a="1"/>
  <c r="AW59" i="29" s="1"/>
  <c r="T31" i="30" a="1"/>
  <c r="T31" i="30" s="1"/>
  <c r="M42" i="30" a="1"/>
  <c r="M42" i="30" s="1"/>
  <c r="N53" i="30" a="1"/>
  <c r="N53" i="30" s="1"/>
  <c r="O53" i="30" a="1"/>
  <c r="O53" i="30" s="1"/>
  <c r="P53" i="30" a="1"/>
  <c r="P53" i="30" s="1"/>
  <c r="M31" i="30" a="1"/>
  <c r="M31" i="30" s="1"/>
  <c r="N42" i="30" a="1"/>
  <c r="N42" i="30" s="1"/>
  <c r="S53" i="30" a="1"/>
  <c r="S53" i="30" s="1"/>
  <c r="N31" i="30" a="1"/>
  <c r="N31" i="30" s="1"/>
  <c r="O42" i="30" a="1"/>
  <c r="O42" i="30" s="1"/>
  <c r="O31" i="30" a="1"/>
  <c r="O31" i="30" s="1"/>
  <c r="P42" i="30" a="1"/>
  <c r="P42" i="30" s="1"/>
  <c r="P31" i="30" a="1"/>
  <c r="P31" i="30" s="1"/>
  <c r="Q42" i="30" a="1"/>
  <c r="Q42" i="30" s="1"/>
  <c r="Q31" i="30" a="1"/>
  <c r="Q31" i="30" s="1"/>
  <c r="R42" i="30" a="1"/>
  <c r="R42" i="30" s="1"/>
  <c r="M53" i="30" a="1"/>
  <c r="M53" i="30" s="1"/>
  <c r="Q53" i="30" a="1"/>
  <c r="Q53" i="30" s="1"/>
  <c r="R53" i="30" a="1"/>
  <c r="R53" i="30" s="1"/>
  <c r="S42" i="30" a="1"/>
  <c r="S42" i="30" s="1"/>
  <c r="T53" i="30" a="1"/>
  <c r="T53" i="30" s="1"/>
  <c r="R31" i="30" a="1"/>
  <c r="R31" i="30" s="1"/>
  <c r="S31" i="30" a="1"/>
  <c r="S31" i="30" s="1"/>
  <c r="T42" i="30" a="1"/>
  <c r="T42" i="30" s="1"/>
  <c r="H30" i="29" a="1"/>
  <c r="H30" i="29" s="1"/>
  <c r="I30" i="29" a="1"/>
  <c r="I30" i="29" s="1"/>
  <c r="J30" i="29" a="1"/>
  <c r="J30" i="29" s="1"/>
  <c r="I41" i="29" a="1"/>
  <c r="I41" i="29" s="1"/>
  <c r="L52" i="29" a="1"/>
  <c r="L52" i="29" s="1"/>
  <c r="J41" i="29" a="1"/>
  <c r="J41" i="29" s="1"/>
  <c r="K41" i="29" a="1"/>
  <c r="K41" i="29" s="1"/>
  <c r="L41" i="29" a="1"/>
  <c r="L41" i="29" s="1"/>
  <c r="E52" i="29" a="1"/>
  <c r="E52" i="29" s="1"/>
  <c r="K30" i="29" a="1"/>
  <c r="K30" i="29" s="1"/>
  <c r="E41" i="29" a="1"/>
  <c r="E41" i="29" s="1"/>
  <c r="O3" i="29"/>
  <c r="F41" i="29" a="1"/>
  <c r="F41" i="29" s="1"/>
  <c r="F30" i="29" a="1"/>
  <c r="F30" i="29" s="1"/>
  <c r="G30" i="29" a="1"/>
  <c r="G30" i="29" s="1"/>
  <c r="H41" i="29" a="1"/>
  <c r="H41" i="29" s="1"/>
  <c r="I52" i="29" a="1"/>
  <c r="I52" i="29" s="1"/>
  <c r="J52" i="29" a="1"/>
  <c r="J52" i="29" s="1"/>
  <c r="K52" i="29" a="1"/>
  <c r="K52" i="29" s="1"/>
  <c r="L30" i="29" a="1"/>
  <c r="L30" i="29" s="1"/>
  <c r="G52" i="29" a="1"/>
  <c r="G52" i="29" s="1"/>
  <c r="H52" i="29" a="1"/>
  <c r="H52" i="29" s="1"/>
  <c r="G41" i="29" a="1"/>
  <c r="G41" i="29" s="1"/>
  <c r="E30" i="29" a="1"/>
  <c r="E30" i="29" s="1"/>
  <c r="F52" i="29" a="1"/>
  <c r="F52" i="29" s="1"/>
  <c r="Y31" i="29" a="1"/>
  <c r="Y31" i="29" s="1"/>
  <c r="AB42" i="29" a="1"/>
  <c r="AB42" i="29" s="1"/>
  <c r="Z31" i="29" a="1"/>
  <c r="Z31" i="29" s="1"/>
  <c r="AA31" i="29" a="1"/>
  <c r="AA31" i="29" s="1"/>
  <c r="U53" i="29" a="1"/>
  <c r="U53" i="29" s="1"/>
  <c r="AB31" i="29" a="1"/>
  <c r="AB31" i="29" s="1"/>
  <c r="V53" i="29" a="1"/>
  <c r="V53" i="29" s="1"/>
  <c r="Z42" i="29" a="1"/>
  <c r="Z42" i="29" s="1"/>
  <c r="Y53" i="29" a="1"/>
  <c r="Y53" i="29" s="1"/>
  <c r="AA53" i="29" a="1"/>
  <c r="AA53" i="29" s="1"/>
  <c r="U42" i="29" a="1"/>
  <c r="U42" i="29" s="1"/>
  <c r="U31" i="29" a="1"/>
  <c r="U31" i="29" s="1"/>
  <c r="V42" i="29" a="1"/>
  <c r="V42" i="29" s="1"/>
  <c r="W53" i="29" a="1"/>
  <c r="W53" i="29" s="1"/>
  <c r="W42" i="29" a="1"/>
  <c r="W42" i="29" s="1"/>
  <c r="X42" i="29" a="1"/>
  <c r="X42" i="29" s="1"/>
  <c r="Y42" i="29" a="1"/>
  <c r="Y42" i="29" s="1"/>
  <c r="AA42" i="29" a="1"/>
  <c r="AA42" i="29" s="1"/>
  <c r="W31" i="29" a="1"/>
  <c r="W31" i="29" s="1"/>
  <c r="AB53" i="29" a="1"/>
  <c r="AB53" i="29" s="1"/>
  <c r="X53" i="29" a="1"/>
  <c r="X53" i="29" s="1"/>
  <c r="V31" i="29" a="1"/>
  <c r="V31" i="29" s="1"/>
  <c r="Z53" i="29" a="1"/>
  <c r="Z53" i="29" s="1"/>
  <c r="X31" i="29" a="1"/>
  <c r="X31" i="29" s="1"/>
  <c r="AX37" i="28" a="1"/>
  <c r="AX37" i="28" s="1"/>
  <c r="AW37" i="28" a="1"/>
  <c r="AW37" i="28" s="1"/>
  <c r="AS37" i="28" a="1"/>
  <c r="AS37" i="28" s="1"/>
  <c r="AZ37" i="28" a="1"/>
  <c r="AZ37" i="28" s="1"/>
  <c r="AY37" i="28" a="1"/>
  <c r="AY37" i="28" s="1"/>
  <c r="AT48" i="28" a="1"/>
  <c r="AT48" i="28" s="1"/>
  <c r="AW59" i="28" a="1"/>
  <c r="AW59" i="28" s="1"/>
  <c r="AU48" i="28" a="1"/>
  <c r="AU48" i="28" s="1"/>
  <c r="AX59" i="28" a="1"/>
  <c r="AX59" i="28" s="1"/>
  <c r="AV48" i="28" a="1"/>
  <c r="AV48" i="28" s="1"/>
  <c r="AY59" i="28" a="1"/>
  <c r="AY59" i="28" s="1"/>
  <c r="AW48" i="28" a="1"/>
  <c r="AW48" i="28" s="1"/>
  <c r="AZ59" i="28" a="1"/>
  <c r="AZ59" i="28" s="1"/>
  <c r="AV37" i="28" a="1"/>
  <c r="AV37" i="28" s="1"/>
  <c r="AY48" i="28" a="1"/>
  <c r="AY48" i="28" s="1"/>
  <c r="AT37" i="28" a="1"/>
  <c r="AT37" i="28" s="1"/>
  <c r="AU37" i="28" a="1"/>
  <c r="AU37" i="28" s="1"/>
  <c r="AS48" i="28" a="1"/>
  <c r="AS48" i="28" s="1"/>
  <c r="AZ48" i="28" a="1"/>
  <c r="AZ48" i="28" s="1"/>
  <c r="AS59" i="28" a="1"/>
  <c r="AS59" i="28" s="1"/>
  <c r="AX48" i="28" a="1"/>
  <c r="AX48" i="28" s="1"/>
  <c r="AT59" i="28" a="1"/>
  <c r="AT59" i="28" s="1"/>
  <c r="AU59" i="28" a="1"/>
  <c r="AU59" i="28" s="1"/>
  <c r="AV59" i="28" a="1"/>
  <c r="AV59" i="28" s="1"/>
  <c r="X36" i="28" a="1"/>
  <c r="X36" i="28" s="1"/>
  <c r="U36" i="28" a="1"/>
  <c r="U36" i="28" s="1"/>
  <c r="AB36" i="28" a="1"/>
  <c r="AB36" i="28" s="1"/>
  <c r="AA36" i="28" a="1"/>
  <c r="AA36" i="28" s="1"/>
  <c r="Z36" i="28" a="1"/>
  <c r="Z36" i="28" s="1"/>
  <c r="Y36" i="28" a="1"/>
  <c r="Y36" i="28" s="1"/>
  <c r="W36" i="28" a="1"/>
  <c r="W36" i="28" s="1"/>
  <c r="U58" i="28" a="1"/>
  <c r="U58" i="28" s="1"/>
  <c r="V58" i="28" a="1"/>
  <c r="V58" i="28" s="1"/>
  <c r="V36" i="28" a="1"/>
  <c r="V36" i="28" s="1"/>
  <c r="W58" i="28" a="1"/>
  <c r="W58" i="28" s="1"/>
  <c r="V47" i="28" a="1"/>
  <c r="V47" i="28" s="1"/>
  <c r="Y58" i="28" a="1"/>
  <c r="Y58" i="28" s="1"/>
  <c r="W47" i="28" a="1"/>
  <c r="W47" i="28" s="1"/>
  <c r="Z47" i="28" a="1"/>
  <c r="Z47" i="28" s="1"/>
  <c r="X47" i="28" a="1"/>
  <c r="X47" i="28" s="1"/>
  <c r="AA47" i="28" a="1"/>
  <c r="AA47" i="28" s="1"/>
  <c r="X58" i="28" a="1"/>
  <c r="X58" i="28" s="1"/>
  <c r="AB47" i="28" a="1"/>
  <c r="AB47" i="28" s="1"/>
  <c r="Z58" i="28" a="1"/>
  <c r="Z58" i="28" s="1"/>
  <c r="U47" i="28" a="1"/>
  <c r="U47" i="28" s="1"/>
  <c r="AA58" i="28" a="1"/>
  <c r="AA58" i="28" s="1"/>
  <c r="AB58" i="28" a="1"/>
  <c r="AB58" i="28" s="1"/>
  <c r="Y47" i="28" a="1"/>
  <c r="Y47" i="28" s="1"/>
  <c r="AZ34" i="30" a="1"/>
  <c r="AZ34" i="30" s="1"/>
  <c r="AT34" i="30" a="1"/>
  <c r="AT34" i="30" s="1"/>
  <c r="AY34" i="30" a="1"/>
  <c r="AY34" i="30" s="1"/>
  <c r="AS34" i="30" a="1"/>
  <c r="AS34" i="30" s="1"/>
  <c r="AU34" i="30" a="1"/>
  <c r="AU34" i="30" s="1"/>
  <c r="AW34" i="30" a="1"/>
  <c r="AW34" i="30" s="1"/>
  <c r="AT56" i="30" a="1"/>
  <c r="AT56" i="30" s="1"/>
  <c r="AV34" i="30" a="1"/>
  <c r="AV34" i="30" s="1"/>
  <c r="AU56" i="30" a="1"/>
  <c r="AU56" i="30" s="1"/>
  <c r="AT45" i="30" a="1"/>
  <c r="AT45" i="30" s="1"/>
  <c r="AW56" i="30" a="1"/>
  <c r="AW56" i="30" s="1"/>
  <c r="AX34" i="30" a="1"/>
  <c r="AX34" i="30" s="1"/>
  <c r="AU45" i="30" a="1"/>
  <c r="AU45" i="30" s="1"/>
  <c r="AV45" i="30" a="1"/>
  <c r="AV45" i="30" s="1"/>
  <c r="AW45" i="30" a="1"/>
  <c r="AW45" i="30" s="1"/>
  <c r="AS56" i="30" a="1"/>
  <c r="AS56" i="30" s="1"/>
  <c r="AY45" i="30" a="1"/>
  <c r="AY45" i="30" s="1"/>
  <c r="AX56" i="30" a="1"/>
  <c r="AX56" i="30" s="1"/>
  <c r="AV56" i="30" a="1"/>
  <c r="AV56" i="30" s="1"/>
  <c r="AY56" i="30" a="1"/>
  <c r="AY56" i="30" s="1"/>
  <c r="AZ45" i="30" a="1"/>
  <c r="AZ45" i="30" s="1"/>
  <c r="AZ56" i="30" a="1"/>
  <c r="AZ56" i="30" s="1"/>
  <c r="AX45" i="30" a="1"/>
  <c r="AX45" i="30" s="1"/>
  <c r="AS45" i="30" a="1"/>
  <c r="AS45" i="30" s="1"/>
  <c r="BD37" i="28" a="1"/>
  <c r="BD37" i="28" s="1"/>
  <c r="BC37" i="28" a="1"/>
  <c r="BC37" i="28" s="1"/>
  <c r="BH37" i="28" a="1"/>
  <c r="BH37" i="28" s="1"/>
  <c r="BG37" i="28" a="1"/>
  <c r="BG37" i="28" s="1"/>
  <c r="BF48" i="28" a="1"/>
  <c r="BF48" i="28" s="1"/>
  <c r="BB37" i="28" a="1"/>
  <c r="BB37" i="28" s="1"/>
  <c r="BG48" i="28" a="1"/>
  <c r="BG48" i="28" s="1"/>
  <c r="BH48" i="28" a="1"/>
  <c r="BH48" i="28" s="1"/>
  <c r="BA37" i="28" a="1"/>
  <c r="BA37" i="28" s="1"/>
  <c r="BB59" i="28" a="1"/>
  <c r="BB59" i="28" s="1"/>
  <c r="BF59" i="28" a="1"/>
  <c r="BF59" i="28" s="1"/>
  <c r="BG59" i="28" a="1"/>
  <c r="BG59" i="28" s="1"/>
  <c r="BH59" i="28" a="1"/>
  <c r="BH59" i="28" s="1"/>
  <c r="BA59" i="28" a="1"/>
  <c r="BA59" i="28" s="1"/>
  <c r="BC59" i="28" a="1"/>
  <c r="BC59" i="28" s="1"/>
  <c r="BD59" i="28" a="1"/>
  <c r="BD59" i="28" s="1"/>
  <c r="BE37" i="28" a="1"/>
  <c r="BE37" i="28" s="1"/>
  <c r="BA48" i="28" a="1"/>
  <c r="BA48" i="28" s="1"/>
  <c r="BE48" i="28" a="1"/>
  <c r="BE48" i="28" s="1"/>
  <c r="BB48" i="28" a="1"/>
  <c r="BB48" i="28" s="1"/>
  <c r="BD48" i="28" a="1"/>
  <c r="BD48" i="28" s="1"/>
  <c r="BE59" i="28" a="1"/>
  <c r="BE59" i="28" s="1"/>
  <c r="BC48" i="28" a="1"/>
  <c r="BC48" i="28" s="1"/>
  <c r="BF37" i="28" a="1"/>
  <c r="BF37" i="28" s="1"/>
  <c r="BN36" i="28" a="1"/>
  <c r="BN36" i="28" s="1"/>
  <c r="BI36" i="28" a="1"/>
  <c r="BI36" i="28" s="1"/>
  <c r="BP36" i="28" a="1"/>
  <c r="BP36" i="28" s="1"/>
  <c r="BM36" i="28" a="1"/>
  <c r="BM36" i="28" s="1"/>
  <c r="BM47" i="28" a="1"/>
  <c r="BM47" i="28" s="1"/>
  <c r="BP58" i="28" a="1"/>
  <c r="BP58" i="28" s="1"/>
  <c r="BL36" i="28" a="1"/>
  <c r="BL36" i="28" s="1"/>
  <c r="BN47" i="28" a="1"/>
  <c r="BN47" i="28" s="1"/>
  <c r="BO47" i="28" a="1"/>
  <c r="BO47" i="28" s="1"/>
  <c r="BK36" i="28" a="1"/>
  <c r="BK36" i="28" s="1"/>
  <c r="BP47" i="28" a="1"/>
  <c r="BP47" i="28" s="1"/>
  <c r="BJ36" i="28" a="1"/>
  <c r="BJ36" i="28" s="1"/>
  <c r="BI58" i="28" a="1"/>
  <c r="BI58" i="28" s="1"/>
  <c r="BJ47" i="28" a="1"/>
  <c r="BJ47" i="28" s="1"/>
  <c r="BM58" i="28" a="1"/>
  <c r="BM58" i="28" s="1"/>
  <c r="BI47" i="28" a="1"/>
  <c r="BI47" i="28" s="1"/>
  <c r="BK47" i="28" a="1"/>
  <c r="BK47" i="28" s="1"/>
  <c r="BL47" i="28" a="1"/>
  <c r="BL47" i="28" s="1"/>
  <c r="BJ58" i="28" a="1"/>
  <c r="BJ58" i="28" s="1"/>
  <c r="BL58" i="28" a="1"/>
  <c r="BL58" i="28" s="1"/>
  <c r="BO58" i="28" a="1"/>
  <c r="BO58" i="28" s="1"/>
  <c r="BK58" i="28" a="1"/>
  <c r="BK58" i="28" s="1"/>
  <c r="BN58" i="28" a="1"/>
  <c r="BN58" i="28" s="1"/>
  <c r="BO36" i="28" a="1"/>
  <c r="BO36" i="28" s="1"/>
  <c r="M31" i="29" a="1"/>
  <c r="M31" i="29" s="1"/>
  <c r="P42" i="29" a="1"/>
  <c r="P42" i="29" s="1"/>
  <c r="S53" i="29" a="1"/>
  <c r="S53" i="29" s="1"/>
  <c r="N31" i="29" a="1"/>
  <c r="N31" i="29" s="1"/>
  <c r="Q42" i="29" a="1"/>
  <c r="Q42" i="29" s="1"/>
  <c r="T53" i="29" a="1"/>
  <c r="T53" i="29" s="1"/>
  <c r="O31" i="29" a="1"/>
  <c r="O31" i="29" s="1"/>
  <c r="R42" i="29" a="1"/>
  <c r="R42" i="29" s="1"/>
  <c r="P31" i="29" a="1"/>
  <c r="P31" i="29" s="1"/>
  <c r="S42" i="29" a="1"/>
  <c r="S42" i="29" s="1"/>
  <c r="Q31" i="29" a="1"/>
  <c r="Q31" i="29" s="1"/>
  <c r="N42" i="29" a="1"/>
  <c r="N42" i="29" s="1"/>
  <c r="O53" i="29" a="1"/>
  <c r="O53" i="29" s="1"/>
  <c r="R31" i="29" a="1"/>
  <c r="R31" i="29" s="1"/>
  <c r="O42" i="29" a="1"/>
  <c r="O42" i="29" s="1"/>
  <c r="P53" i="29" a="1"/>
  <c r="P53" i="29" s="1"/>
  <c r="S31" i="29" a="1"/>
  <c r="S31" i="29" s="1"/>
  <c r="T42" i="29" a="1"/>
  <c r="T42" i="29" s="1"/>
  <c r="Q53" i="29" a="1"/>
  <c r="Q53" i="29" s="1"/>
  <c r="T31" i="29" a="1"/>
  <c r="T31" i="29" s="1"/>
  <c r="R53" i="29" a="1"/>
  <c r="R53" i="29" s="1"/>
  <c r="M53" i="29" a="1"/>
  <c r="M53" i="29" s="1"/>
  <c r="M42" i="29" a="1"/>
  <c r="M42" i="29" s="1"/>
  <c r="N53" i="29" a="1"/>
  <c r="N53" i="29" s="1"/>
  <c r="BH36" i="28" a="1"/>
  <c r="BH36" i="28" s="1"/>
  <c r="BB36" i="28" a="1"/>
  <c r="BB36" i="28" s="1"/>
  <c r="BG36" i="28" a="1"/>
  <c r="BG36" i="28" s="1"/>
  <c r="BA36" i="28" a="1"/>
  <c r="BA36" i="28" s="1"/>
  <c r="BA47" i="28" a="1"/>
  <c r="BA47" i="28" s="1"/>
  <c r="BD58" i="28" a="1"/>
  <c r="BD58" i="28" s="1"/>
  <c r="BB47" i="28" a="1"/>
  <c r="BB47" i="28" s="1"/>
  <c r="BE58" i="28" a="1"/>
  <c r="BE58" i="28" s="1"/>
  <c r="BC47" i="28" a="1"/>
  <c r="BC47" i="28" s="1"/>
  <c r="BF58" i="28" a="1"/>
  <c r="BF58" i="28" s="1"/>
  <c r="BD47" i="28" a="1"/>
  <c r="BD47" i="28" s="1"/>
  <c r="BG58" i="28" a="1"/>
  <c r="BG58" i="28" s="1"/>
  <c r="BF47" i="28" a="1"/>
  <c r="BF47" i="28" s="1"/>
  <c r="BD36" i="28" a="1"/>
  <c r="BD36" i="28" s="1"/>
  <c r="BC36" i="28" a="1"/>
  <c r="BC36" i="28" s="1"/>
  <c r="BE47" i="28" a="1"/>
  <c r="BE47" i="28" s="1"/>
  <c r="BG47" i="28" a="1"/>
  <c r="BG47" i="28" s="1"/>
  <c r="BH47" i="28" a="1"/>
  <c r="BH47" i="28" s="1"/>
  <c r="BA58" i="28" a="1"/>
  <c r="BA58" i="28" s="1"/>
  <c r="BC58" i="28" a="1"/>
  <c r="BC58" i="28" s="1"/>
  <c r="BF36" i="28" a="1"/>
  <c r="BF36" i="28" s="1"/>
  <c r="BE36" i="28" a="1"/>
  <c r="BE36" i="28" s="1"/>
  <c r="BB58" i="28" a="1"/>
  <c r="BB58" i="28" s="1"/>
  <c r="BH58" i="28" a="1"/>
  <c r="BH58" i="28" s="1"/>
  <c r="BD37" i="30" a="1"/>
  <c r="BD37" i="30" s="1"/>
  <c r="BC37" i="30" a="1"/>
  <c r="BC37" i="30" s="1"/>
  <c r="BF37" i="30" a="1"/>
  <c r="BF37" i="30" s="1"/>
  <c r="BB37" i="30" a="1"/>
  <c r="BB37" i="30" s="1"/>
  <c r="BA37" i="30" a="1"/>
  <c r="BA37" i="30" s="1"/>
  <c r="BH37" i="30" a="1"/>
  <c r="BH37" i="30" s="1"/>
  <c r="BG37" i="30" a="1"/>
  <c r="BG37" i="30" s="1"/>
  <c r="BA48" i="30" a="1"/>
  <c r="BA48" i="30" s="1"/>
  <c r="BD59" i="30" a="1"/>
  <c r="BD59" i="30" s="1"/>
  <c r="BB48" i="30" a="1"/>
  <c r="BB48" i="30" s="1"/>
  <c r="BE59" i="30" a="1"/>
  <c r="BE59" i="30" s="1"/>
  <c r="BC48" i="30" a="1"/>
  <c r="BC48" i="30" s="1"/>
  <c r="BF59" i="30" a="1"/>
  <c r="BF59" i="30" s="1"/>
  <c r="BD48" i="30" a="1"/>
  <c r="BD48" i="30" s="1"/>
  <c r="BA59" i="30" a="1"/>
  <c r="BA59" i="30" s="1"/>
  <c r="BE48" i="30" a="1"/>
  <c r="BE48" i="30" s="1"/>
  <c r="BB59" i="30" a="1"/>
  <c r="BB59" i="30" s="1"/>
  <c r="BF48" i="30" a="1"/>
  <c r="BF48" i="30" s="1"/>
  <c r="BC59" i="30" a="1"/>
  <c r="BC59" i="30" s="1"/>
  <c r="BE37" i="30" a="1"/>
  <c r="BE37" i="30" s="1"/>
  <c r="BG48" i="30" a="1"/>
  <c r="BG48" i="30" s="1"/>
  <c r="BG59" i="30" a="1"/>
  <c r="BG59" i="30" s="1"/>
  <c r="BH48" i="30" a="1"/>
  <c r="BH48" i="30" s="1"/>
  <c r="BH59" i="30" a="1"/>
  <c r="BH59" i="30" s="1"/>
  <c r="AV59" i="30" a="1"/>
  <c r="AV59" i="30" s="1"/>
  <c r="BM35" i="28" a="1"/>
  <c r="BM35" i="28" s="1"/>
  <c r="BL46" i="28" a="1"/>
  <c r="BL46" i="28" s="1"/>
  <c r="BO57" i="28" a="1"/>
  <c r="BO57" i="28" s="1"/>
  <c r="BM46" i="28" a="1"/>
  <c r="BM46" i="28" s="1"/>
  <c r="BP57" i="28" a="1"/>
  <c r="BP57" i="28" s="1"/>
  <c r="BL35" i="28" a="1"/>
  <c r="BL35" i="28" s="1"/>
  <c r="BN46" i="28" a="1"/>
  <c r="BN46" i="28" s="1"/>
  <c r="BO46" i="28" a="1"/>
  <c r="BO46" i="28" s="1"/>
  <c r="BL57" i="28" a="1"/>
  <c r="BL57" i="28" s="1"/>
  <c r="BI35" i="28" a="1"/>
  <c r="BI35" i="28" s="1"/>
  <c r="BP46" i="28" a="1"/>
  <c r="BP46" i="28" s="1"/>
  <c r="BM57" i="28" a="1"/>
  <c r="BM57" i="28" s="1"/>
  <c r="BP35" i="28" a="1"/>
  <c r="BP35" i="28" s="1"/>
  <c r="BN57" i="28" a="1"/>
  <c r="BN57" i="28" s="1"/>
  <c r="BK35" i="28" a="1"/>
  <c r="BK35" i="28" s="1"/>
  <c r="BJ35" i="28" a="1"/>
  <c r="BJ35" i="28" s="1"/>
  <c r="BI57" i="28" a="1"/>
  <c r="BI57" i="28" s="1"/>
  <c r="BK57" i="28" a="1"/>
  <c r="BK57" i="28" s="1"/>
  <c r="BI46" i="28" a="1"/>
  <c r="BI46" i="28" s="1"/>
  <c r="BJ46" i="28" a="1"/>
  <c r="BJ46" i="28" s="1"/>
  <c r="BK46" i="28" a="1"/>
  <c r="BK46" i="28" s="1"/>
  <c r="BJ57" i="28" a="1"/>
  <c r="BJ57" i="28" s="1"/>
  <c r="BO35" i="28" a="1"/>
  <c r="BO35" i="28" s="1"/>
  <c r="BN35" i="28" a="1"/>
  <c r="BN35" i="28" s="1"/>
  <c r="AJ43" i="29" a="1"/>
  <c r="AJ43" i="29" s="1"/>
  <c r="AC54" i="29" a="1"/>
  <c r="AC54" i="29" s="1"/>
  <c r="AD54" i="29" a="1"/>
  <c r="AD54" i="29" s="1"/>
  <c r="AE32" i="29" a="1"/>
  <c r="AE32" i="29" s="1"/>
  <c r="AG32" i="29" a="1"/>
  <c r="AG32" i="29" s="1"/>
  <c r="AC43" i="29" a="1"/>
  <c r="AC43" i="29" s="1"/>
  <c r="AD43" i="29" a="1"/>
  <c r="AD43" i="29" s="1"/>
  <c r="AE43" i="29" a="1"/>
  <c r="AE43" i="29" s="1"/>
  <c r="AD32" i="29" a="1"/>
  <c r="AD32" i="29" s="1"/>
  <c r="AG43" i="29" a="1"/>
  <c r="AG43" i="29" s="1"/>
  <c r="AJ54" i="29" a="1"/>
  <c r="AJ54" i="29" s="1"/>
  <c r="AF32" i="29" a="1"/>
  <c r="AF32" i="29" s="1"/>
  <c r="AH43" i="29" a="1"/>
  <c r="AH43" i="29" s="1"/>
  <c r="AH32" i="29" a="1"/>
  <c r="AH32" i="29" s="1"/>
  <c r="AI43" i="29" a="1"/>
  <c r="AI43" i="29" s="1"/>
  <c r="AI32" i="29" a="1"/>
  <c r="AI32" i="29" s="1"/>
  <c r="AF54" i="29" a="1"/>
  <c r="AF54" i="29" s="1"/>
  <c r="AG54" i="29" a="1"/>
  <c r="AG54" i="29" s="1"/>
  <c r="AH54" i="29" a="1"/>
  <c r="AH54" i="29" s="1"/>
  <c r="AC32" i="29" a="1"/>
  <c r="AC32" i="29" s="1"/>
  <c r="AI54" i="29" a="1"/>
  <c r="AI54" i="29" s="1"/>
  <c r="AE54" i="29" a="1"/>
  <c r="AE54" i="29" s="1"/>
  <c r="AF43" i="29" a="1"/>
  <c r="AF43" i="29" s="1"/>
  <c r="AJ32" i="29" a="1"/>
  <c r="AJ32" i="29" s="1"/>
  <c r="AM38" i="28" a="1"/>
  <c r="AM38" i="28" s="1"/>
  <c r="AQ38" i="28" a="1"/>
  <c r="AQ38" i="28" s="1"/>
  <c r="AP38" i="28" a="1"/>
  <c r="AP38" i="28" s="1"/>
  <c r="AO38" i="28" a="1"/>
  <c r="AO38" i="28" s="1"/>
  <c r="AM49" i="28" a="1"/>
  <c r="AM49" i="28" s="1"/>
  <c r="AP60" i="28" a="1"/>
  <c r="AP60" i="28" s="1"/>
  <c r="AR38" i="28" a="1"/>
  <c r="AR38" i="28" s="1"/>
  <c r="AN49" i="28" a="1"/>
  <c r="AN49" i="28" s="1"/>
  <c r="AQ60" i="28" a="1"/>
  <c r="AQ60" i="28" s="1"/>
  <c r="AO49" i="28" a="1"/>
  <c r="AO49" i="28" s="1"/>
  <c r="AR60" i="28" a="1"/>
  <c r="AR60" i="28" s="1"/>
  <c r="AP49" i="28" a="1"/>
  <c r="AP49" i="28" s="1"/>
  <c r="AL38" i="28" a="1"/>
  <c r="AL38" i="28" s="1"/>
  <c r="AR49" i="28" a="1"/>
  <c r="AR49" i="28" s="1"/>
  <c r="AN38" i="28" a="1"/>
  <c r="AN38" i="28" s="1"/>
  <c r="AK38" i="28" a="1"/>
  <c r="AK38" i="28" s="1"/>
  <c r="AK49" i="28" a="1"/>
  <c r="AK49" i="28" s="1"/>
  <c r="AM60" i="28" a="1"/>
  <c r="AM60" i="28" s="1"/>
  <c r="AO60" i="28" a="1"/>
  <c r="AO60" i="28" s="1"/>
  <c r="AN60" i="28" a="1"/>
  <c r="AN60" i="28" s="1"/>
  <c r="AL49" i="28" a="1"/>
  <c r="AL49" i="28" s="1"/>
  <c r="AQ49" i="28" a="1"/>
  <c r="AQ49" i="28" s="1"/>
  <c r="AK60" i="28" a="1"/>
  <c r="AK60" i="28" s="1"/>
  <c r="AL60" i="28" a="1"/>
  <c r="AL60" i="28" s="1"/>
  <c r="K32" i="28" a="1"/>
  <c r="K32" i="28" s="1"/>
  <c r="F54" i="28" a="1"/>
  <c r="F54" i="28" s="1"/>
  <c r="L32" i="28" a="1"/>
  <c r="L32" i="28" s="1"/>
  <c r="G43" i="28" a="1"/>
  <c r="G43" i="28" s="1"/>
  <c r="H43" i="28" a="1"/>
  <c r="H43" i="28" s="1"/>
  <c r="G54" i="28" a="1"/>
  <c r="G54" i="28" s="1"/>
  <c r="I43" i="28" a="1"/>
  <c r="I43" i="28" s="1"/>
  <c r="H54" i="28" a="1"/>
  <c r="H54" i="28" s="1"/>
  <c r="E43" i="28" a="1"/>
  <c r="E43" i="28" s="1"/>
  <c r="E54" i="28" a="1"/>
  <c r="E54" i="28" s="1"/>
  <c r="F43" i="28" a="1"/>
  <c r="F43" i="28" s="1"/>
  <c r="E32" i="28" a="1"/>
  <c r="E32" i="28" s="1"/>
  <c r="J43" i="28" a="1"/>
  <c r="J43" i="28" s="1"/>
  <c r="I54" i="28" a="1"/>
  <c r="I54" i="28" s="1"/>
  <c r="H32" i="28" a="1"/>
  <c r="H32" i="28" s="1"/>
  <c r="I32" i="28" a="1"/>
  <c r="I32" i="28" s="1"/>
  <c r="J32" i="28" a="1"/>
  <c r="J32" i="28" s="1"/>
  <c r="K54" i="28" a="1"/>
  <c r="K54" i="28" s="1"/>
  <c r="K43" i="28" a="1"/>
  <c r="K43" i="28" s="1"/>
  <c r="L43" i="28" a="1"/>
  <c r="L43" i="28" s="1"/>
  <c r="L54" i="28" a="1"/>
  <c r="L54" i="28" s="1"/>
  <c r="G32" i="28" a="1"/>
  <c r="G32" i="28" s="1"/>
  <c r="J54" i="28" a="1"/>
  <c r="J54" i="28" s="1"/>
  <c r="F32" i="28" a="1"/>
  <c r="F32" i="28" s="1"/>
  <c r="J36" i="29" a="1"/>
  <c r="J36" i="29" s="1"/>
  <c r="I36" i="29" a="1"/>
  <c r="I36" i="29" s="1"/>
  <c r="G36" i="29" a="1"/>
  <c r="G36" i="29" s="1"/>
  <c r="K36" i="29" a="1"/>
  <c r="K36" i="29" s="1"/>
  <c r="H36" i="29" a="1"/>
  <c r="H36" i="29" s="1"/>
  <c r="G58" i="29" a="1"/>
  <c r="G58" i="29" s="1"/>
  <c r="F47" i="29" a="1"/>
  <c r="F47" i="29" s="1"/>
  <c r="H58" i="29" a="1"/>
  <c r="H58" i="29" s="1"/>
  <c r="I58" i="29" a="1"/>
  <c r="I58" i="29" s="1"/>
  <c r="G47" i="29" a="1"/>
  <c r="G47" i="29" s="1"/>
  <c r="J58" i="29" a="1"/>
  <c r="J58" i="29" s="1"/>
  <c r="F36" i="29" a="1"/>
  <c r="F36" i="29" s="1"/>
  <c r="I47" i="29" a="1"/>
  <c r="I47" i="29" s="1"/>
  <c r="L58" i="29" a="1"/>
  <c r="L58" i="29" s="1"/>
  <c r="E36" i="29" a="1"/>
  <c r="E36" i="29" s="1"/>
  <c r="K58" i="29" a="1"/>
  <c r="K58" i="29" s="1"/>
  <c r="L36" i="29" a="1"/>
  <c r="L36" i="29" s="1"/>
  <c r="J47" i="29" a="1"/>
  <c r="J47" i="29" s="1"/>
  <c r="F58" i="29" a="1"/>
  <c r="F58" i="29" s="1"/>
  <c r="H47" i="29" a="1"/>
  <c r="H47" i="29" s="1"/>
  <c r="E47" i="29" a="1"/>
  <c r="E47" i="29" s="1"/>
  <c r="E58" i="29" a="1"/>
  <c r="E58" i="29" s="1"/>
  <c r="K47" i="29" a="1"/>
  <c r="K47" i="29" s="1"/>
  <c r="L47" i="29" a="1"/>
  <c r="L47" i="29" s="1"/>
  <c r="H31" i="30" a="1"/>
  <c r="H31" i="30" s="1"/>
  <c r="K42" i="30" a="1"/>
  <c r="K42" i="30" s="1"/>
  <c r="J31" i="30" a="1"/>
  <c r="J31" i="30" s="1"/>
  <c r="G42" i="30" a="1"/>
  <c r="G42" i="30" s="1"/>
  <c r="G31" i="30" a="1"/>
  <c r="G31" i="30" s="1"/>
  <c r="H42" i="30" a="1"/>
  <c r="H42" i="30" s="1"/>
  <c r="E53" i="30" a="1"/>
  <c r="E53" i="30" s="1"/>
  <c r="I31" i="30" a="1"/>
  <c r="I31" i="30" s="1"/>
  <c r="I42" i="30" a="1"/>
  <c r="I42" i="30" s="1"/>
  <c r="G53" i="30" a="1"/>
  <c r="G53" i="30" s="1"/>
  <c r="H53" i="30" a="1"/>
  <c r="H53" i="30" s="1"/>
  <c r="I53" i="30" a="1"/>
  <c r="I53" i="30" s="1"/>
  <c r="J53" i="30" a="1"/>
  <c r="J53" i="30" s="1"/>
  <c r="K53" i="30" a="1"/>
  <c r="K53" i="30" s="1"/>
  <c r="E42" i="30" a="1"/>
  <c r="E42" i="30" s="1"/>
  <c r="E31" i="30" a="1"/>
  <c r="E31" i="30" s="1"/>
  <c r="F42" i="30" a="1"/>
  <c r="F42" i="30" s="1"/>
  <c r="F31" i="30" a="1"/>
  <c r="F31" i="30" s="1"/>
  <c r="J42" i="30" a="1"/>
  <c r="J42" i="30" s="1"/>
  <c r="L42" i="30" a="1"/>
  <c r="L42" i="30" s="1"/>
  <c r="K31" i="30" a="1"/>
  <c r="K31" i="30" s="1"/>
  <c r="L31" i="30" a="1"/>
  <c r="L31" i="30" s="1"/>
  <c r="F53" i="30" a="1"/>
  <c r="F53" i="30" s="1"/>
  <c r="L53" i="30" a="1"/>
  <c r="L53" i="30" s="1"/>
  <c r="AM35" i="29" a="1"/>
  <c r="AM35" i="29" s="1"/>
  <c r="AR35" i="29" a="1"/>
  <c r="AR35" i="29" s="1"/>
  <c r="AL35" i="29" a="1"/>
  <c r="AL35" i="29" s="1"/>
  <c r="AQ35" i="29" a="1"/>
  <c r="AQ35" i="29" s="1"/>
  <c r="AN35" i="29" a="1"/>
  <c r="AN35" i="29" s="1"/>
  <c r="AK35" i="29" a="1"/>
  <c r="AK35" i="29" s="1"/>
  <c r="AO35" i="29" a="1"/>
  <c r="AO35" i="29" s="1"/>
  <c r="AL57" i="29" a="1"/>
  <c r="AL57" i="29" s="1"/>
  <c r="AM57" i="29" a="1"/>
  <c r="AM57" i="29" s="1"/>
  <c r="AK46" i="29" a="1"/>
  <c r="AK46" i="29" s="1"/>
  <c r="AN57" i="29" a="1"/>
  <c r="AN57" i="29" s="1"/>
  <c r="AL46" i="29" a="1"/>
  <c r="AL46" i="29" s="1"/>
  <c r="AO57" i="29" a="1"/>
  <c r="AO57" i="29" s="1"/>
  <c r="AN46" i="29" a="1"/>
  <c r="AN46" i="29" s="1"/>
  <c r="AQ57" i="29" a="1"/>
  <c r="AQ57" i="29" s="1"/>
  <c r="AP57" i="29" a="1"/>
  <c r="AP57" i="29" s="1"/>
  <c r="AR57" i="29" a="1"/>
  <c r="AR57" i="29" s="1"/>
  <c r="AM46" i="29" a="1"/>
  <c r="AM46" i="29" s="1"/>
  <c r="AO46" i="29" a="1"/>
  <c r="AO46" i="29" s="1"/>
  <c r="AP46" i="29" a="1"/>
  <c r="AP46" i="29" s="1"/>
  <c r="AP35" i="29" a="1"/>
  <c r="AP35" i="29" s="1"/>
  <c r="AQ46" i="29" a="1"/>
  <c r="AQ46" i="29" s="1"/>
  <c r="AR46" i="29" a="1"/>
  <c r="AR46" i="29" s="1"/>
  <c r="AK57" i="29" a="1"/>
  <c r="AK57" i="29" s="1"/>
  <c r="AH45" i="28" a="1"/>
  <c r="AH45" i="28" s="1"/>
  <c r="AI56" i="28" a="1"/>
  <c r="AI56" i="28" s="1"/>
  <c r="AC56" i="28" a="1"/>
  <c r="AC56" i="28" s="1"/>
  <c r="AG34" i="28" a="1"/>
  <c r="AG34" i="28" s="1"/>
  <c r="AG45" i="28" a="1"/>
  <c r="AG45" i="28" s="1"/>
  <c r="AJ56" i="28" a="1"/>
  <c r="AJ56" i="28" s="1"/>
  <c r="AI45" i="28" a="1"/>
  <c r="AI45" i="28" s="1"/>
  <c r="AH56" i="28" a="1"/>
  <c r="AH56" i="28" s="1"/>
  <c r="AD34" i="28" a="1"/>
  <c r="AD34" i="28" s="1"/>
  <c r="AG56" i="28" a="1"/>
  <c r="AG56" i="28" s="1"/>
  <c r="AF45" i="28" a="1"/>
  <c r="AF45" i="28" s="1"/>
  <c r="AC34" i="28" a="1"/>
  <c r="AC34" i="28" s="1"/>
  <c r="AF56" i="28" a="1"/>
  <c r="AF56" i="28" s="1"/>
  <c r="AE45" i="28" a="1"/>
  <c r="AE45" i="28" s="1"/>
  <c r="AD56" i="28" a="1"/>
  <c r="AD56" i="28" s="1"/>
  <c r="AH34" i="28" a="1"/>
  <c r="AH34" i="28" s="1"/>
  <c r="AF34" i="28" a="1"/>
  <c r="AF34" i="28" s="1"/>
  <c r="AD45" i="28" a="1"/>
  <c r="AD45" i="28" s="1"/>
  <c r="AE34" i="28" a="1"/>
  <c r="AE34" i="28" s="1"/>
  <c r="AC45" i="28" a="1"/>
  <c r="AC45" i="28" s="1"/>
  <c r="AJ45" i="28" a="1"/>
  <c r="AJ45" i="28" s="1"/>
  <c r="AJ34" i="28" a="1"/>
  <c r="AJ34" i="28" s="1"/>
  <c r="AE56" i="28" a="1"/>
  <c r="AE56" i="28" s="1"/>
  <c r="AI34" i="28" a="1"/>
  <c r="AI34" i="28" s="1"/>
  <c r="P33" i="29" a="1"/>
  <c r="P33" i="29" s="1"/>
  <c r="Q33" i="29" a="1"/>
  <c r="Q33" i="29" s="1"/>
  <c r="R33" i="29" a="1"/>
  <c r="R33" i="29" s="1"/>
  <c r="S33" i="29" a="1"/>
  <c r="S33" i="29" s="1"/>
  <c r="T33" i="29" a="1"/>
  <c r="T33" i="29" s="1"/>
  <c r="N44" i="29" a="1"/>
  <c r="N44" i="29" s="1"/>
  <c r="Q55" i="29" a="1"/>
  <c r="Q55" i="29" s="1"/>
  <c r="O44" i="29" a="1"/>
  <c r="O44" i="29" s="1"/>
  <c r="R55" i="29" a="1"/>
  <c r="R55" i="29" s="1"/>
  <c r="P44" i="29" a="1"/>
  <c r="P44" i="29" s="1"/>
  <c r="S55" i="29" a="1"/>
  <c r="S55" i="29" s="1"/>
  <c r="Q44" i="29" a="1"/>
  <c r="Q44" i="29" s="1"/>
  <c r="T55" i="29" a="1"/>
  <c r="T55" i="29" s="1"/>
  <c r="M33" i="29" a="1"/>
  <c r="M33" i="29" s="1"/>
  <c r="N33" i="29" a="1"/>
  <c r="N33" i="29" s="1"/>
  <c r="O33" i="29" a="1"/>
  <c r="O33" i="29" s="1"/>
  <c r="M44" i="29" a="1"/>
  <c r="M44" i="29" s="1"/>
  <c r="R44" i="29" a="1"/>
  <c r="R44" i="29" s="1"/>
  <c r="M55" i="29" a="1"/>
  <c r="M55" i="29" s="1"/>
  <c r="S44" i="29" a="1"/>
  <c r="S44" i="29" s="1"/>
  <c r="T44" i="29" a="1"/>
  <c r="T44" i="29" s="1"/>
  <c r="N55" i="29" a="1"/>
  <c r="N55" i="29" s="1"/>
  <c r="O55" i="29" a="1"/>
  <c r="O55" i="29" s="1"/>
  <c r="P55" i="29" a="1"/>
  <c r="P55" i="29" s="1"/>
  <c r="AQ34" i="29" a="1"/>
  <c r="AQ34" i="29" s="1"/>
  <c r="AK34" i="29" a="1"/>
  <c r="AK34" i="29" s="1"/>
  <c r="AP34" i="29" a="1"/>
  <c r="AP34" i="29" s="1"/>
  <c r="AL34" i="29" a="1"/>
  <c r="AL34" i="29" s="1"/>
  <c r="AR34" i="29" a="1"/>
  <c r="AR34" i="29" s="1"/>
  <c r="AO34" i="29" a="1"/>
  <c r="AO34" i="29" s="1"/>
  <c r="AP45" i="29" a="1"/>
  <c r="AP45" i="29" s="1"/>
  <c r="AQ45" i="29" a="1"/>
  <c r="AQ45" i="29" s="1"/>
  <c r="AN34" i="29" a="1"/>
  <c r="AN34" i="29" s="1"/>
  <c r="AR45" i="29" a="1"/>
  <c r="AR45" i="29" s="1"/>
  <c r="AM34" i="29" a="1"/>
  <c r="AM34" i="29" s="1"/>
  <c r="AL56" i="29" a="1"/>
  <c r="AL56" i="29" s="1"/>
  <c r="AL45" i="29" a="1"/>
  <c r="AL45" i="29" s="1"/>
  <c r="AM45" i="29" a="1"/>
  <c r="AM45" i="29" s="1"/>
  <c r="AN45" i="29" a="1"/>
  <c r="AN45" i="29" s="1"/>
  <c r="AK56" i="29" a="1"/>
  <c r="AK56" i="29" s="1"/>
  <c r="AN56" i="29" a="1"/>
  <c r="AN56" i="29" s="1"/>
  <c r="AQ56" i="29" a="1"/>
  <c r="AQ56" i="29" s="1"/>
  <c r="AO45" i="29" a="1"/>
  <c r="AO45" i="29" s="1"/>
  <c r="AR56" i="29" a="1"/>
  <c r="AR56" i="29" s="1"/>
  <c r="AM56" i="29" a="1"/>
  <c r="AM56" i="29" s="1"/>
  <c r="AO56" i="29" a="1"/>
  <c r="AO56" i="29" s="1"/>
  <c r="AK45" i="29" a="1"/>
  <c r="AK45" i="29" s="1"/>
  <c r="AP56" i="29" a="1"/>
  <c r="AP56" i="29" s="1"/>
  <c r="E31" i="28" a="1"/>
  <c r="E31" i="28" s="1"/>
  <c r="I53" i="28" a="1"/>
  <c r="I53" i="28" s="1"/>
  <c r="G42" i="28" a="1"/>
  <c r="G42" i="28" s="1"/>
  <c r="J53" i="28" a="1"/>
  <c r="J53" i="28" s="1"/>
  <c r="F31" i="28" a="1"/>
  <c r="F31" i="28" s="1"/>
  <c r="H42" i="28" a="1"/>
  <c r="H42" i="28" s="1"/>
  <c r="K53" i="28" a="1"/>
  <c r="K53" i="28" s="1"/>
  <c r="I42" i="28" a="1"/>
  <c r="I42" i="28" s="1"/>
  <c r="L53" i="28" a="1"/>
  <c r="L53" i="28" s="1"/>
  <c r="H31" i="28" a="1"/>
  <c r="H31" i="28" s="1"/>
  <c r="E42" i="28" a="1"/>
  <c r="E42" i="28" s="1"/>
  <c r="I31" i="28" a="1"/>
  <c r="I31" i="28" s="1"/>
  <c r="E53" i="28" a="1"/>
  <c r="E53" i="28" s="1"/>
  <c r="J31" i="28" a="1"/>
  <c r="J31" i="28" s="1"/>
  <c r="F42" i="28" a="1"/>
  <c r="F42" i="28" s="1"/>
  <c r="K31" i="28" a="1"/>
  <c r="K31" i="28" s="1"/>
  <c r="J42" i="28" a="1"/>
  <c r="J42" i="28" s="1"/>
  <c r="F53" i="28" a="1"/>
  <c r="F53" i="28" s="1"/>
  <c r="G53" i="28" a="1"/>
  <c r="G53" i="28" s="1"/>
  <c r="H53" i="28" a="1"/>
  <c r="H53" i="28" s="1"/>
  <c r="L42" i="28" a="1"/>
  <c r="L42" i="28" s="1"/>
  <c r="K42" i="28" a="1"/>
  <c r="K42" i="28" s="1"/>
  <c r="G31" i="28" a="1"/>
  <c r="G31" i="28" s="1"/>
  <c r="L31" i="28" a="1"/>
  <c r="L31" i="28" s="1"/>
  <c r="AL48" i="30" a="1"/>
  <c r="AL48" i="30" s="1"/>
  <c r="AR37" i="30" a="1"/>
  <c r="AR37" i="30" s="1"/>
  <c r="AP36" i="28" a="1"/>
  <c r="AP36" i="28" s="1"/>
  <c r="AK36" i="28" a="1"/>
  <c r="AK36" i="28" s="1"/>
  <c r="AR36" i="28" a="1"/>
  <c r="AR36" i="28" s="1"/>
  <c r="AO36" i="28" a="1"/>
  <c r="AO36" i="28" s="1"/>
  <c r="AM36" i="28" a="1"/>
  <c r="AM36" i="28" s="1"/>
  <c r="AO47" i="28" a="1"/>
  <c r="AO47" i="28" s="1"/>
  <c r="AR58" i="28" a="1"/>
  <c r="AR58" i="28" s="1"/>
  <c r="AP47" i="28" a="1"/>
  <c r="AP47" i="28" s="1"/>
  <c r="AL36" i="28" a="1"/>
  <c r="AL36" i="28" s="1"/>
  <c r="AQ47" i="28" a="1"/>
  <c r="AQ47" i="28" s="1"/>
  <c r="AR47" i="28" a="1"/>
  <c r="AR47" i="28" s="1"/>
  <c r="AK58" i="28" a="1"/>
  <c r="AK58" i="28" s="1"/>
  <c r="AN36" i="28" a="1"/>
  <c r="AN36" i="28" s="1"/>
  <c r="AK47" i="28" a="1"/>
  <c r="AK47" i="28" s="1"/>
  <c r="AL47" i="28" a="1"/>
  <c r="AL47" i="28" s="1"/>
  <c r="AQ36" i="28" a="1"/>
  <c r="AQ36" i="28" s="1"/>
  <c r="AN47" i="28" a="1"/>
  <c r="AN47" i="28" s="1"/>
  <c r="AL58" i="28" a="1"/>
  <c r="AL58" i="28" s="1"/>
  <c r="AQ58" i="28" a="1"/>
  <c r="AQ58" i="28" s="1"/>
  <c r="AN58" i="28" a="1"/>
  <c r="AN58" i="28" s="1"/>
  <c r="AP58" i="28" a="1"/>
  <c r="AP58" i="28" s="1"/>
  <c r="AM47" i="28" a="1"/>
  <c r="AM47" i="28" s="1"/>
  <c r="AM58" i="28" a="1"/>
  <c r="AM58" i="28" s="1"/>
  <c r="AO58" i="28" a="1"/>
  <c r="AO58" i="28" s="1"/>
  <c r="U30" i="30" a="1"/>
  <c r="U30" i="30" s="1"/>
  <c r="Z30" i="30" a="1"/>
  <c r="Z30" i="30" s="1"/>
  <c r="AA41" i="30" a="1"/>
  <c r="AA41" i="30" s="1"/>
  <c r="V30" i="30" a="1"/>
  <c r="V30" i="30" s="1"/>
  <c r="U41" i="30" a="1"/>
  <c r="U41" i="30" s="1"/>
  <c r="V52" i="30" a="1"/>
  <c r="V52" i="30" s="1"/>
  <c r="V41" i="30" a="1"/>
  <c r="V41" i="30" s="1"/>
  <c r="W52" i="30" a="1"/>
  <c r="W52" i="30" s="1"/>
  <c r="W41" i="30" a="1"/>
  <c r="W41" i="30" s="1"/>
  <c r="X52" i="30" a="1"/>
  <c r="X52" i="30" s="1"/>
  <c r="Z41" i="30" a="1"/>
  <c r="Z41" i="30" s="1"/>
  <c r="AA52" i="30" a="1"/>
  <c r="AA52" i="30" s="1"/>
  <c r="Q3" i="30"/>
  <c r="X30" i="30" a="1"/>
  <c r="X30" i="30" s="1"/>
  <c r="Y30" i="30" a="1"/>
  <c r="Y30" i="30" s="1"/>
  <c r="AA30" i="30" a="1"/>
  <c r="AA30" i="30" s="1"/>
  <c r="AB30" i="30" a="1"/>
  <c r="AB30" i="30" s="1"/>
  <c r="W30" i="30" a="1"/>
  <c r="W30" i="30" s="1"/>
  <c r="X41" i="30" a="1"/>
  <c r="X41" i="30" s="1"/>
  <c r="Y41" i="30" a="1"/>
  <c r="Y41" i="30" s="1"/>
  <c r="AB41" i="30" a="1"/>
  <c r="AB41" i="30" s="1"/>
  <c r="U52" i="30" a="1"/>
  <c r="U52" i="30" s="1"/>
  <c r="Z52" i="30" a="1"/>
  <c r="Z52" i="30" s="1"/>
  <c r="AB52" i="30" a="1"/>
  <c r="AB52" i="30" s="1"/>
  <c r="Y52" i="30" a="1"/>
  <c r="Y52" i="30" s="1"/>
  <c r="AY32" i="28" a="1"/>
  <c r="AY32" i="28" s="1"/>
  <c r="AX43" i="28" a="1"/>
  <c r="AX43" i="28" s="1"/>
  <c r="AZ32" i="28" a="1"/>
  <c r="AZ32" i="28" s="1"/>
  <c r="AY43" i="28" a="1"/>
  <c r="AY43" i="28" s="1"/>
  <c r="AZ43" i="28" a="1"/>
  <c r="AZ43" i="28" s="1"/>
  <c r="AS32" i="28" a="1"/>
  <c r="AS32" i="28" s="1"/>
  <c r="AT32" i="28" a="1"/>
  <c r="AT32" i="28" s="1"/>
  <c r="AS43" i="28" a="1"/>
  <c r="AS43" i="28" s="1"/>
  <c r="AU32" i="28" a="1"/>
  <c r="AU32" i="28" s="1"/>
  <c r="AT43" i="28" a="1"/>
  <c r="AT43" i="28" s="1"/>
  <c r="AS54" i="28" a="1"/>
  <c r="AS54" i="28" s="1"/>
  <c r="AU43" i="28" a="1"/>
  <c r="AU43" i="28" s="1"/>
  <c r="AX54" i="28" a="1"/>
  <c r="AX54" i="28" s="1"/>
  <c r="AV43" i="28" a="1"/>
  <c r="AV43" i="28" s="1"/>
  <c r="AY54" i="28" a="1"/>
  <c r="AY54" i="28" s="1"/>
  <c r="AW43" i="28" a="1"/>
  <c r="AW43" i="28" s="1"/>
  <c r="AZ54" i="28" a="1"/>
  <c r="AZ54" i="28" s="1"/>
  <c r="AW32" i="28" a="1"/>
  <c r="AW32" i="28" s="1"/>
  <c r="AV32" i="28" a="1"/>
  <c r="AV32" i="28" s="1"/>
  <c r="AT54" i="28" a="1"/>
  <c r="AT54" i="28" s="1"/>
  <c r="AX32" i="28" a="1"/>
  <c r="AX32" i="28" s="1"/>
  <c r="AU54" i="28" a="1"/>
  <c r="AU54" i="28" s="1"/>
  <c r="AW54" i="28" a="1"/>
  <c r="AW54" i="28" s="1"/>
  <c r="AV54" i="28" a="1"/>
  <c r="AV54" i="28" s="1"/>
  <c r="O38" i="28" a="1"/>
  <c r="O38" i="28" s="1"/>
  <c r="S38" i="28" a="1"/>
  <c r="S38" i="28" s="1"/>
  <c r="R38" i="28" a="1"/>
  <c r="R38" i="28" s="1"/>
  <c r="Q38" i="28" a="1"/>
  <c r="Q38" i="28" s="1"/>
  <c r="O49" i="28" a="1"/>
  <c r="O49" i="28" s="1"/>
  <c r="R60" i="28" a="1"/>
  <c r="R60" i="28" s="1"/>
  <c r="P38" i="28" a="1"/>
  <c r="P38" i="28" s="1"/>
  <c r="P49" i="28" a="1"/>
  <c r="P49" i="28" s="1"/>
  <c r="S60" i="28" a="1"/>
  <c r="S60" i="28" s="1"/>
  <c r="N38" i="28" a="1"/>
  <c r="N38" i="28" s="1"/>
  <c r="Q49" i="28" a="1"/>
  <c r="Q49" i="28" s="1"/>
  <c r="T60" i="28" a="1"/>
  <c r="T60" i="28" s="1"/>
  <c r="R49" i="28" a="1"/>
  <c r="R49" i="28" s="1"/>
  <c r="T49" i="28" a="1"/>
  <c r="T49" i="28" s="1"/>
  <c r="T38" i="28" a="1"/>
  <c r="T38" i="28" s="1"/>
  <c r="M49" i="28" a="1"/>
  <c r="M49" i="28" s="1"/>
  <c r="S49" i="28" a="1"/>
  <c r="S49" i="28" s="1"/>
  <c r="M60" i="28" a="1"/>
  <c r="M60" i="28" s="1"/>
  <c r="N60" i="28" a="1"/>
  <c r="N60" i="28" s="1"/>
  <c r="O60" i="28" a="1"/>
  <c r="O60" i="28" s="1"/>
  <c r="N49" i="28" a="1"/>
  <c r="N49" i="28" s="1"/>
  <c r="M38" i="28" a="1"/>
  <c r="M38" i="28" s="1"/>
  <c r="P60" i="28" a="1"/>
  <c r="P60" i="28" s="1"/>
  <c r="Q60" i="28" a="1"/>
  <c r="Q60" i="28" s="1"/>
  <c r="BO33" i="28" a="1"/>
  <c r="BO33" i="28" s="1"/>
  <c r="BI55" i="28" a="1"/>
  <c r="BI55" i="28" s="1"/>
  <c r="BP33" i="28" a="1"/>
  <c r="BP33" i="28" s="1"/>
  <c r="BJ55" i="28" a="1"/>
  <c r="BJ55" i="28" s="1"/>
  <c r="BK55" i="28" a="1"/>
  <c r="BK55" i="28" s="1"/>
  <c r="BI44" i="28" a="1"/>
  <c r="BI44" i="28" s="1"/>
  <c r="BL55" i="28" a="1"/>
  <c r="BL55" i="28" s="1"/>
  <c r="BO44" i="28" a="1"/>
  <c r="BO44" i="28" s="1"/>
  <c r="BN55" i="28" a="1"/>
  <c r="BN55" i="28" s="1"/>
  <c r="BP44" i="28" a="1"/>
  <c r="BP44" i="28" s="1"/>
  <c r="BO55" i="28" a="1"/>
  <c r="BO55" i="28" s="1"/>
  <c r="BP55" i="28" a="1"/>
  <c r="BP55" i="28" s="1"/>
  <c r="BK44" i="28" a="1"/>
  <c r="BK44" i="28" s="1"/>
  <c r="BI33" i="28" a="1"/>
  <c r="BI33" i="28" s="1"/>
  <c r="BL44" i="28" a="1"/>
  <c r="BL44" i="28" s="1"/>
  <c r="BJ33" i="28" a="1"/>
  <c r="BJ33" i="28" s="1"/>
  <c r="BM44" i="28" a="1"/>
  <c r="BM44" i="28" s="1"/>
  <c r="BK33" i="28" a="1"/>
  <c r="BK33" i="28" s="1"/>
  <c r="BN44" i="28" a="1"/>
  <c r="BN44" i="28" s="1"/>
  <c r="BM33" i="28" a="1"/>
  <c r="BM33" i="28" s="1"/>
  <c r="BM55" i="28" a="1"/>
  <c r="BM55" i="28" s="1"/>
  <c r="BJ44" i="28" a="1"/>
  <c r="BJ44" i="28" s="1"/>
  <c r="BL33" i="28" a="1"/>
  <c r="BL33" i="28" s="1"/>
  <c r="BN33" i="28" a="1"/>
  <c r="BN33" i="28" s="1"/>
  <c r="BP31" i="30" a="1"/>
  <c r="BP31" i="30" s="1"/>
  <c r="BI42" i="30" a="1"/>
  <c r="BI42" i="30" s="1"/>
  <c r="BL31" i="30" a="1"/>
  <c r="BL31" i="30" s="1"/>
  <c r="BM42" i="30" a="1"/>
  <c r="BM42" i="30" s="1"/>
  <c r="BJ53" i="30" a="1"/>
  <c r="BJ53" i="30" s="1"/>
  <c r="BM31" i="30" a="1"/>
  <c r="BM31" i="30" s="1"/>
  <c r="BN42" i="30" a="1"/>
  <c r="BN42" i="30" s="1"/>
  <c r="BK53" i="30" a="1"/>
  <c r="BK53" i="30" s="1"/>
  <c r="BN31" i="30" a="1"/>
  <c r="BN31" i="30" s="1"/>
  <c r="BO42" i="30" a="1"/>
  <c r="BO42" i="30" s="1"/>
  <c r="BL53" i="30" a="1"/>
  <c r="BL53" i="30" s="1"/>
  <c r="BO53" i="30" a="1"/>
  <c r="BO53" i="30" s="1"/>
  <c r="BI53" i="30" a="1"/>
  <c r="BI53" i="30" s="1"/>
  <c r="BM53" i="30" a="1"/>
  <c r="BM53" i="30" s="1"/>
  <c r="BI31" i="30" a="1"/>
  <c r="BI31" i="30" s="1"/>
  <c r="BJ42" i="30" a="1"/>
  <c r="BJ42" i="30" s="1"/>
  <c r="BN53" i="30" a="1"/>
  <c r="BN53" i="30" s="1"/>
  <c r="BO31" i="30" a="1"/>
  <c r="BO31" i="30" s="1"/>
  <c r="BP42" i="30" a="1"/>
  <c r="BP42" i="30" s="1"/>
  <c r="BK42" i="30" a="1"/>
  <c r="BK42" i="30" s="1"/>
  <c r="BP53" i="30" a="1"/>
  <c r="BP53" i="30" s="1"/>
  <c r="BJ31" i="30" a="1"/>
  <c r="BJ31" i="30" s="1"/>
  <c r="BK31" i="30" a="1"/>
  <c r="BK31" i="30" s="1"/>
  <c r="BL42" i="30" a="1"/>
  <c r="BL42" i="30" s="1"/>
  <c r="AW36" i="30" a="1"/>
  <c r="AW36" i="30" s="1"/>
  <c r="AV36" i="30" a="1"/>
  <c r="AV36" i="30" s="1"/>
  <c r="AY36" i="30" a="1"/>
  <c r="AY36" i="30" s="1"/>
  <c r="AX36" i="30" a="1"/>
  <c r="AX36" i="30" s="1"/>
  <c r="AT36" i="30" a="1"/>
  <c r="AT36" i="30" s="1"/>
  <c r="AS36" i="30" a="1"/>
  <c r="AS36" i="30" s="1"/>
  <c r="AU36" i="30" a="1"/>
  <c r="AU36" i="30" s="1"/>
  <c r="AV47" i="30" a="1"/>
  <c r="AV47" i="30" s="1"/>
  <c r="AY58" i="30" a="1"/>
  <c r="AY58" i="30" s="1"/>
  <c r="AW47" i="30" a="1"/>
  <c r="AW47" i="30" s="1"/>
  <c r="AZ58" i="30" a="1"/>
  <c r="AZ58" i="30" s="1"/>
  <c r="AX47" i="30" a="1"/>
  <c r="AX47" i="30" s="1"/>
  <c r="AU58" i="30" a="1"/>
  <c r="AU58" i="30" s="1"/>
  <c r="AY47" i="30" a="1"/>
  <c r="AY47" i="30" s="1"/>
  <c r="AZ47" i="30" a="1"/>
  <c r="AZ47" i="30" s="1"/>
  <c r="AW58" i="30" a="1"/>
  <c r="AW58" i="30" s="1"/>
  <c r="AU47" i="30" a="1"/>
  <c r="AU47" i="30" s="1"/>
  <c r="AX58" i="30" a="1"/>
  <c r="AX58" i="30" s="1"/>
  <c r="AZ36" i="30" a="1"/>
  <c r="AZ36" i="30" s="1"/>
  <c r="AS47" i="30" a="1"/>
  <c r="AS47" i="30" s="1"/>
  <c r="AS58" i="30" a="1"/>
  <c r="AS58" i="30" s="1"/>
  <c r="AV58" i="30" a="1"/>
  <c r="AV58" i="30" s="1"/>
  <c r="AT47" i="30" a="1"/>
  <c r="AT47" i="30" s="1"/>
  <c r="AT58" i="30" a="1"/>
  <c r="AT58" i="30" s="1"/>
  <c r="AE34" i="29" a="1"/>
  <c r="AE34" i="29" s="1"/>
  <c r="AJ34" i="29" a="1"/>
  <c r="AJ34" i="29" s="1"/>
  <c r="AD34" i="29" a="1"/>
  <c r="AD34" i="29" s="1"/>
  <c r="AF34" i="29" a="1"/>
  <c r="AF34" i="29" s="1"/>
  <c r="AC34" i="29" a="1"/>
  <c r="AC34" i="29" s="1"/>
  <c r="AD45" i="29" a="1"/>
  <c r="AD45" i="29" s="1"/>
  <c r="AG56" i="29" a="1"/>
  <c r="AG56" i="29" s="1"/>
  <c r="AE45" i="29" a="1"/>
  <c r="AE45" i="29" s="1"/>
  <c r="AH56" i="29" a="1"/>
  <c r="AH56" i="29" s="1"/>
  <c r="AF45" i="29" a="1"/>
  <c r="AF45" i="29" s="1"/>
  <c r="AI56" i="29" a="1"/>
  <c r="AI56" i="29" s="1"/>
  <c r="AG45" i="29" a="1"/>
  <c r="AG45" i="29" s="1"/>
  <c r="AJ56" i="29" a="1"/>
  <c r="AJ56" i="29" s="1"/>
  <c r="AI45" i="29" a="1"/>
  <c r="AI45" i="29" s="1"/>
  <c r="AI34" i="29" a="1"/>
  <c r="AI34" i="29" s="1"/>
  <c r="AG34" i="29" a="1"/>
  <c r="AG34" i="29" s="1"/>
  <c r="AE56" i="29" a="1"/>
  <c r="AE56" i="29" s="1"/>
  <c r="AF56" i="29" a="1"/>
  <c r="AF56" i="29" s="1"/>
  <c r="AH34" i="29" a="1"/>
  <c r="AH34" i="29" s="1"/>
  <c r="AC45" i="29" a="1"/>
  <c r="AC45" i="29" s="1"/>
  <c r="AC56" i="29" a="1"/>
  <c r="AC56" i="29" s="1"/>
  <c r="AJ45" i="29" a="1"/>
  <c r="AJ45" i="29" s="1"/>
  <c r="AD56" i="29" a="1"/>
  <c r="AD56" i="29" s="1"/>
  <c r="AH45" i="29" a="1"/>
  <c r="AH45" i="29" s="1"/>
  <c r="AK31" i="29" a="1"/>
  <c r="AK31" i="29" s="1"/>
  <c r="AN42" i="29" a="1"/>
  <c r="AN42" i="29" s="1"/>
  <c r="AQ53" i="29" a="1"/>
  <c r="AQ53" i="29" s="1"/>
  <c r="AL31" i="29" a="1"/>
  <c r="AL31" i="29" s="1"/>
  <c r="AO42" i="29" a="1"/>
  <c r="AO42" i="29" s="1"/>
  <c r="AR53" i="29" a="1"/>
  <c r="AR53" i="29" s="1"/>
  <c r="AM31" i="29" a="1"/>
  <c r="AM31" i="29" s="1"/>
  <c r="AP42" i="29" a="1"/>
  <c r="AP42" i="29" s="1"/>
  <c r="AN31" i="29" a="1"/>
  <c r="AN31" i="29" s="1"/>
  <c r="AQ42" i="29" a="1"/>
  <c r="AQ42" i="29" s="1"/>
  <c r="AO53" i="29" a="1"/>
  <c r="AO53" i="29" s="1"/>
  <c r="AK53" i="29" a="1"/>
  <c r="AK53" i="29" s="1"/>
  <c r="AK42" i="29" a="1"/>
  <c r="AK42" i="29" s="1"/>
  <c r="AL53" i="29" a="1"/>
  <c r="AL53" i="29" s="1"/>
  <c r="AO31" i="29" a="1"/>
  <c r="AO31" i="29" s="1"/>
  <c r="AL42" i="29" a="1"/>
  <c r="AL42" i="29" s="1"/>
  <c r="AM53" i="29" a="1"/>
  <c r="AM53" i="29" s="1"/>
  <c r="AP31" i="29" a="1"/>
  <c r="AP31" i="29" s="1"/>
  <c r="AM42" i="29" a="1"/>
  <c r="AM42" i="29" s="1"/>
  <c r="AN53" i="29" a="1"/>
  <c r="AN53" i="29" s="1"/>
  <c r="AR31" i="29" a="1"/>
  <c r="AR31" i="29" s="1"/>
  <c r="AP53" i="29" a="1"/>
  <c r="AP53" i="29" s="1"/>
  <c r="AQ31" i="29" a="1"/>
  <c r="AQ31" i="29" s="1"/>
  <c r="AR42" i="29" a="1"/>
  <c r="AR42" i="29" s="1"/>
  <c r="I38" i="28" a="1"/>
  <c r="I38" i="28" s="1"/>
  <c r="L38" i="28" a="1"/>
  <c r="L38" i="28" s="1"/>
  <c r="K38" i="28" a="1"/>
  <c r="K38" i="28" s="1"/>
  <c r="H38" i="28" a="1"/>
  <c r="H38" i="28" s="1"/>
  <c r="E38" i="28" a="1"/>
  <c r="E38" i="28" s="1"/>
  <c r="E49" i="28" a="1"/>
  <c r="E49" i="28" s="1"/>
  <c r="G60" i="28" a="1"/>
  <c r="G60" i="28" s="1"/>
  <c r="F49" i="28" a="1"/>
  <c r="F49" i="28" s="1"/>
  <c r="H60" i="28" a="1"/>
  <c r="H60" i="28" s="1"/>
  <c r="I60" i="28" a="1"/>
  <c r="I60" i="28" s="1"/>
  <c r="H49" i="28" a="1"/>
  <c r="H49" i="28" s="1"/>
  <c r="K60" i="28" a="1"/>
  <c r="K60" i="28" s="1"/>
  <c r="K49" i="28" a="1"/>
  <c r="K49" i="28" s="1"/>
  <c r="G38" i="28" a="1"/>
  <c r="G38" i="28" s="1"/>
  <c r="L49" i="28" a="1"/>
  <c r="L49" i="28" s="1"/>
  <c r="F60" i="28" a="1"/>
  <c r="F60" i="28" s="1"/>
  <c r="J60" i="28" a="1"/>
  <c r="J60" i="28" s="1"/>
  <c r="F38" i="28" a="1"/>
  <c r="F38" i="28" s="1"/>
  <c r="J38" i="28" a="1"/>
  <c r="J38" i="28" s="1"/>
  <c r="G49" i="28" a="1"/>
  <c r="G49" i="28" s="1"/>
  <c r="L60" i="28" a="1"/>
  <c r="L60" i="28" s="1"/>
  <c r="I49" i="28" a="1"/>
  <c r="I49" i="28" s="1"/>
  <c r="J49" i="28" a="1"/>
  <c r="J49" i="28" s="1"/>
  <c r="E60" i="28" a="1"/>
  <c r="E60" i="28" s="1"/>
  <c r="S33" i="28" a="1"/>
  <c r="S33" i="28" s="1"/>
  <c r="M55" i="28" a="1"/>
  <c r="M55" i="28" s="1"/>
  <c r="T33" i="28" a="1"/>
  <c r="T33" i="28" s="1"/>
  <c r="N55" i="28" a="1"/>
  <c r="N55" i="28" s="1"/>
  <c r="O55" i="28" a="1"/>
  <c r="O55" i="28" s="1"/>
  <c r="M44" i="28" a="1"/>
  <c r="M44" i="28" s="1"/>
  <c r="P55" i="28" a="1"/>
  <c r="P55" i="28" s="1"/>
  <c r="P33" i="28" a="1"/>
  <c r="P33" i="28" s="1"/>
  <c r="O44" i="28" a="1"/>
  <c r="O44" i="28" s="1"/>
  <c r="Q33" i="28" a="1"/>
  <c r="Q33" i="28" s="1"/>
  <c r="P44" i="28" a="1"/>
  <c r="P44" i="28" s="1"/>
  <c r="R33" i="28" a="1"/>
  <c r="R33" i="28" s="1"/>
  <c r="Q44" i="28" a="1"/>
  <c r="Q44" i="28" s="1"/>
  <c r="R44" i="28" a="1"/>
  <c r="R44" i="28" s="1"/>
  <c r="Q55" i="28" a="1"/>
  <c r="Q55" i="28" s="1"/>
  <c r="R55" i="28" a="1"/>
  <c r="R55" i="28" s="1"/>
  <c r="S55" i="28" a="1"/>
  <c r="S55" i="28" s="1"/>
  <c r="T55" i="28" a="1"/>
  <c r="T55" i="28" s="1"/>
  <c r="N44" i="28" a="1"/>
  <c r="N44" i="28" s="1"/>
  <c r="M33" i="28" a="1"/>
  <c r="M33" i="28" s="1"/>
  <c r="T44" i="28" a="1"/>
  <c r="T44" i="28" s="1"/>
  <c r="S44" i="28" a="1"/>
  <c r="S44" i="28" s="1"/>
  <c r="O33" i="28" a="1"/>
  <c r="O33" i="28" s="1"/>
  <c r="N33" i="28" a="1"/>
  <c r="N33" i="28" s="1"/>
  <c r="BF45" i="28" a="1"/>
  <c r="BF45" i="28" s="1"/>
  <c r="BG56" i="28" a="1"/>
  <c r="BG56" i="28" s="1"/>
  <c r="BA56" i="28" a="1"/>
  <c r="BA56" i="28" s="1"/>
  <c r="BE34" i="28" a="1"/>
  <c r="BE34" i="28" s="1"/>
  <c r="BE45" i="28" a="1"/>
  <c r="BE45" i="28" s="1"/>
  <c r="BH56" i="28" a="1"/>
  <c r="BH56" i="28" s="1"/>
  <c r="BG45" i="28" a="1"/>
  <c r="BG45" i="28" s="1"/>
  <c r="BF56" i="28" a="1"/>
  <c r="BF56" i="28" s="1"/>
  <c r="BB34" i="28" a="1"/>
  <c r="BB34" i="28" s="1"/>
  <c r="BE56" i="28" a="1"/>
  <c r="BE56" i="28" s="1"/>
  <c r="BD45" i="28" a="1"/>
  <c r="BD45" i="28" s="1"/>
  <c r="BA34" i="28" a="1"/>
  <c r="BA34" i="28" s="1"/>
  <c r="BD56" i="28" a="1"/>
  <c r="BD56" i="28" s="1"/>
  <c r="BC45" i="28" a="1"/>
  <c r="BC45" i="28" s="1"/>
  <c r="BH34" i="28" a="1"/>
  <c r="BH34" i="28" s="1"/>
  <c r="BC56" i="28" a="1"/>
  <c r="BC56" i="28" s="1"/>
  <c r="BG34" i="28" a="1"/>
  <c r="BG34" i="28" s="1"/>
  <c r="BH45" i="28" a="1"/>
  <c r="BH45" i="28" s="1"/>
  <c r="BB56" i="28" a="1"/>
  <c r="BB56" i="28" s="1"/>
  <c r="BF34" i="28" a="1"/>
  <c r="BF34" i="28" s="1"/>
  <c r="BA45" i="28" a="1"/>
  <c r="BA45" i="28" s="1"/>
  <c r="BD34" i="28" a="1"/>
  <c r="BD34" i="28" s="1"/>
  <c r="BC34" i="28" a="1"/>
  <c r="BC34" i="28" s="1"/>
  <c r="BB45" i="28" a="1"/>
  <c r="BB45" i="28" s="1"/>
  <c r="BP30" i="29" a="1"/>
  <c r="BP30" i="29" s="1"/>
  <c r="BI30" i="29" a="1"/>
  <c r="BI30" i="29" s="1"/>
  <c r="BN30" i="29" a="1"/>
  <c r="BN30" i="29" s="1"/>
  <c r="BO30" i="29" a="1"/>
  <c r="BO30" i="29" s="1"/>
  <c r="BI52" i="29" a="1"/>
  <c r="BI52" i="29" s="1"/>
  <c r="BJ52" i="29" a="1"/>
  <c r="BJ52" i="29" s="1"/>
  <c r="V3" i="29"/>
  <c r="BK52" i="29" a="1"/>
  <c r="BK52" i="29" s="1"/>
  <c r="BL30" i="29" a="1"/>
  <c r="BL30" i="29" s="1"/>
  <c r="BI41" i="29" a="1"/>
  <c r="BI41" i="29" s="1"/>
  <c r="BM30" i="29" a="1"/>
  <c r="BM30" i="29" s="1"/>
  <c r="BJ41" i="29" a="1"/>
  <c r="BJ41" i="29" s="1"/>
  <c r="BK41" i="29" a="1"/>
  <c r="BK41" i="29" s="1"/>
  <c r="BL52" i="29" a="1"/>
  <c r="BL52" i="29" s="1"/>
  <c r="BL41" i="29" a="1"/>
  <c r="BL41" i="29" s="1"/>
  <c r="BM52" i="29" a="1"/>
  <c r="BM52" i="29" s="1"/>
  <c r="BJ30" i="29" a="1"/>
  <c r="BJ30" i="29" s="1"/>
  <c r="BK30" i="29" a="1"/>
  <c r="BK30" i="29" s="1"/>
  <c r="BN41" i="29" a="1"/>
  <c r="BN41" i="29" s="1"/>
  <c r="BO41" i="29" a="1"/>
  <c r="BO41" i="29" s="1"/>
  <c r="BP41" i="29" a="1"/>
  <c r="BP41" i="29" s="1"/>
  <c r="BM41" i="29" a="1"/>
  <c r="BM41" i="29" s="1"/>
  <c r="BP52" i="29" a="1"/>
  <c r="BP52" i="29" s="1"/>
  <c r="BN52" i="29" a="1"/>
  <c r="BN52" i="29" s="1"/>
  <c r="BO52" i="29" a="1"/>
  <c r="BO52" i="29" s="1"/>
  <c r="AM31" i="28" a="1"/>
  <c r="AM31" i="28" s="1"/>
  <c r="AP42" i="28" a="1"/>
  <c r="AP42" i="28" s="1"/>
  <c r="AN31" i="28" a="1"/>
  <c r="AN31" i="28" s="1"/>
  <c r="AQ42" i="28" a="1"/>
  <c r="AQ42" i="28" s="1"/>
  <c r="AO31" i="28" a="1"/>
  <c r="AO31" i="28" s="1"/>
  <c r="AR42" i="28" a="1"/>
  <c r="AR42" i="28" s="1"/>
  <c r="AP31" i="28" a="1"/>
  <c r="AP31" i="28" s="1"/>
  <c r="AR31" i="28" a="1"/>
  <c r="AR31" i="28" s="1"/>
  <c r="AM42" i="28" a="1"/>
  <c r="AM42" i="28" s="1"/>
  <c r="AL53" i="28" a="1"/>
  <c r="AL53" i="28" s="1"/>
  <c r="AN42" i="28" a="1"/>
  <c r="AN42" i="28" s="1"/>
  <c r="AM53" i="28" a="1"/>
  <c r="AM53" i="28" s="1"/>
  <c r="AO42" i="28" a="1"/>
  <c r="AO42" i="28" s="1"/>
  <c r="AN53" i="28" a="1"/>
  <c r="AN53" i="28" s="1"/>
  <c r="AO53" i="28" a="1"/>
  <c r="AO53" i="28" s="1"/>
  <c r="AK53" i="28" a="1"/>
  <c r="AK53" i="28" s="1"/>
  <c r="AQ53" i="28" a="1"/>
  <c r="AQ53" i="28" s="1"/>
  <c r="AK31" i="28" a="1"/>
  <c r="AK31" i="28" s="1"/>
  <c r="AL31" i="28" a="1"/>
  <c r="AL31" i="28" s="1"/>
  <c r="AQ31" i="28" a="1"/>
  <c r="AQ31" i="28" s="1"/>
  <c r="AP53" i="28" a="1"/>
  <c r="AP53" i="28" s="1"/>
  <c r="AR53" i="28" a="1"/>
  <c r="AR53" i="28" s="1"/>
  <c r="AK42" i="28" a="1"/>
  <c r="AK42" i="28" s="1"/>
  <c r="AL42" i="28" a="1"/>
  <c r="AL42" i="28" s="1"/>
  <c r="G53" i="29" a="1"/>
  <c r="G53" i="29" s="1"/>
  <c r="F42" i="29" a="1"/>
  <c r="F42" i="29" s="1"/>
  <c r="H53" i="29" a="1"/>
  <c r="H53" i="29" s="1"/>
  <c r="E31" i="29" a="1"/>
  <c r="E31" i="29" s="1"/>
  <c r="I53" i="29" a="1"/>
  <c r="I53" i="29" s="1"/>
  <c r="G42" i="29" a="1"/>
  <c r="G42" i="29" s="1"/>
  <c r="J53" i="29" a="1"/>
  <c r="J53" i="29" s="1"/>
  <c r="K31" i="29" a="1"/>
  <c r="K31" i="29" s="1"/>
  <c r="J42" i="29" a="1"/>
  <c r="J42" i="29" s="1"/>
  <c r="F53" i="29" a="1"/>
  <c r="F53" i="29" s="1"/>
  <c r="L42" i="29" a="1"/>
  <c r="L42" i="29" s="1"/>
  <c r="K53" i="29" a="1"/>
  <c r="K53" i="29" s="1"/>
  <c r="L31" i="29" a="1"/>
  <c r="L31" i="29" s="1"/>
  <c r="H31" i="29" a="1"/>
  <c r="H31" i="29" s="1"/>
  <c r="I42" i="29" a="1"/>
  <c r="I42" i="29" s="1"/>
  <c r="L53" i="29" a="1"/>
  <c r="L53" i="29" s="1"/>
  <c r="I31" i="29" a="1"/>
  <c r="I31" i="29" s="1"/>
  <c r="K42" i="29" a="1"/>
  <c r="K42" i="29" s="1"/>
  <c r="J31" i="29" a="1"/>
  <c r="J31" i="29" s="1"/>
  <c r="F31" i="29" a="1"/>
  <c r="F31" i="29" s="1"/>
  <c r="G31" i="29" a="1"/>
  <c r="G31" i="29" s="1"/>
  <c r="E53" i="29" a="1"/>
  <c r="E53" i="29" s="1"/>
  <c r="E42" i="29" a="1"/>
  <c r="E42" i="29" s="1"/>
  <c r="H42" i="29" a="1"/>
  <c r="H42" i="29" s="1"/>
  <c r="L33" i="30" a="1"/>
  <c r="L33" i="30" s="1"/>
  <c r="E44" i="30" a="1"/>
  <c r="E44" i="30" s="1"/>
  <c r="G55" i="30" a="1"/>
  <c r="G55" i="30" s="1"/>
  <c r="F44" i="30" a="1"/>
  <c r="F44" i="30" s="1"/>
  <c r="H55" i="30" a="1"/>
  <c r="H55" i="30" s="1"/>
  <c r="F33" i="30" a="1"/>
  <c r="F33" i="30" s="1"/>
  <c r="H44" i="30" a="1"/>
  <c r="H44" i="30" s="1"/>
  <c r="K55" i="30" a="1"/>
  <c r="K55" i="30" s="1"/>
  <c r="J33" i="30" a="1"/>
  <c r="J33" i="30" s="1"/>
  <c r="I44" i="30" a="1"/>
  <c r="I44" i="30" s="1"/>
  <c r="K33" i="30" a="1"/>
  <c r="K33" i="30" s="1"/>
  <c r="J44" i="30" a="1"/>
  <c r="J44" i="30" s="1"/>
  <c r="F55" i="30" a="1"/>
  <c r="F55" i="30" s="1"/>
  <c r="K44" i="30" a="1"/>
  <c r="K44" i="30" s="1"/>
  <c r="I55" i="30" a="1"/>
  <c r="I55" i="30" s="1"/>
  <c r="L44" i="30" a="1"/>
  <c r="L44" i="30" s="1"/>
  <c r="J55" i="30" a="1"/>
  <c r="J55" i="30" s="1"/>
  <c r="E55" i="30" a="1"/>
  <c r="E55" i="30" s="1"/>
  <c r="L55" i="30" a="1"/>
  <c r="L55" i="30" s="1"/>
  <c r="E33" i="30" a="1"/>
  <c r="E33" i="30" s="1"/>
  <c r="G33" i="30" a="1"/>
  <c r="G33" i="30" s="1"/>
  <c r="I33" i="30" a="1"/>
  <c r="I33" i="30" s="1"/>
  <c r="G44" i="30" a="1"/>
  <c r="G44" i="30" s="1"/>
  <c r="H33" i="30" a="1"/>
  <c r="H33" i="30" s="1"/>
  <c r="W35" i="30" a="1"/>
  <c r="W35" i="30" s="1"/>
  <c r="AB35" i="30" a="1"/>
  <c r="AB35" i="30" s="1"/>
  <c r="V35" i="30" a="1"/>
  <c r="V35" i="30" s="1"/>
  <c r="Y35" i="30" a="1"/>
  <c r="Y35" i="30" s="1"/>
  <c r="AA35" i="30" a="1"/>
  <c r="AA35" i="30" s="1"/>
  <c r="Z35" i="30" a="1"/>
  <c r="Z35" i="30" s="1"/>
  <c r="X35" i="30" a="1"/>
  <c r="X35" i="30" s="1"/>
  <c r="U35" i="30" a="1"/>
  <c r="U35" i="30" s="1"/>
  <c r="V57" i="30" a="1"/>
  <c r="V57" i="30" s="1"/>
  <c r="W57" i="30" a="1"/>
  <c r="W57" i="30" s="1"/>
  <c r="U46" i="30" a="1"/>
  <c r="U46" i="30" s="1"/>
  <c r="X57" i="30" a="1"/>
  <c r="X57" i="30" s="1"/>
  <c r="AB46" i="30" a="1"/>
  <c r="AB46" i="30" s="1"/>
  <c r="AB57" i="30" a="1"/>
  <c r="AB57" i="30" s="1"/>
  <c r="Y46" i="30" a="1"/>
  <c r="Y46" i="30" s="1"/>
  <c r="W46" i="30" a="1"/>
  <c r="W46" i="30" s="1"/>
  <c r="U57" i="30" a="1"/>
  <c r="U57" i="30" s="1"/>
  <c r="Y57" i="30" a="1"/>
  <c r="Y57" i="30" s="1"/>
  <c r="Z46" i="30" a="1"/>
  <c r="Z46" i="30" s="1"/>
  <c r="V46" i="30" a="1"/>
  <c r="V46" i="30" s="1"/>
  <c r="X46" i="30" a="1"/>
  <c r="X46" i="30" s="1"/>
  <c r="Z57" i="30" a="1"/>
  <c r="Z57" i="30" s="1"/>
  <c r="AA57" i="30" a="1"/>
  <c r="AA57" i="30" s="1"/>
  <c r="AA46" i="30" a="1"/>
  <c r="AA46" i="30" s="1"/>
  <c r="BI31" i="29" a="1"/>
  <c r="BI31" i="29" s="1"/>
  <c r="BL42" i="29" a="1"/>
  <c r="BL42" i="29" s="1"/>
  <c r="BO53" i="29" a="1"/>
  <c r="BO53" i="29" s="1"/>
  <c r="BJ31" i="29" a="1"/>
  <c r="BJ31" i="29" s="1"/>
  <c r="BM42" i="29" a="1"/>
  <c r="BM42" i="29" s="1"/>
  <c r="BP53" i="29" a="1"/>
  <c r="BP53" i="29" s="1"/>
  <c r="BK31" i="29" a="1"/>
  <c r="BK31" i="29" s="1"/>
  <c r="BN42" i="29" a="1"/>
  <c r="BN42" i="29" s="1"/>
  <c r="BL31" i="29" a="1"/>
  <c r="BL31" i="29" s="1"/>
  <c r="BO42" i="29" a="1"/>
  <c r="BO42" i="29" s="1"/>
  <c r="BO31" i="29" a="1"/>
  <c r="BO31" i="29" s="1"/>
  <c r="BJ42" i="29" a="1"/>
  <c r="BJ42" i="29" s="1"/>
  <c r="BI53" i="29" a="1"/>
  <c r="BI53" i="29" s="1"/>
  <c r="BP42" i="29" a="1"/>
  <c r="BP42" i="29" s="1"/>
  <c r="BK53" i="29" a="1"/>
  <c r="BK53" i="29" s="1"/>
  <c r="BJ53" i="29" a="1"/>
  <c r="BJ53" i="29" s="1"/>
  <c r="BI42" i="29" a="1"/>
  <c r="BI42" i="29" s="1"/>
  <c r="BL53" i="29" a="1"/>
  <c r="BL53" i="29" s="1"/>
  <c r="BM31" i="29" a="1"/>
  <c r="BM31" i="29" s="1"/>
  <c r="BP31" i="29" a="1"/>
  <c r="BP31" i="29" s="1"/>
  <c r="BN31" i="29" a="1"/>
  <c r="BN31" i="29" s="1"/>
  <c r="BN53" i="29" a="1"/>
  <c r="BN53" i="29" s="1"/>
  <c r="BM53" i="29" a="1"/>
  <c r="BM53" i="29" s="1"/>
  <c r="BK42" i="29" a="1"/>
  <c r="BK42" i="29" s="1"/>
  <c r="AM44" i="30" a="1"/>
  <c r="AM44" i="30" s="1"/>
  <c r="AP55" i="30" a="1"/>
  <c r="AP55" i="30" s="1"/>
  <c r="AK33" i="30" a="1"/>
  <c r="AK33" i="30" s="1"/>
  <c r="AN44" i="30" a="1"/>
  <c r="AN44" i="30" s="1"/>
  <c r="AQ55" i="30" a="1"/>
  <c r="AQ55" i="30" s="1"/>
  <c r="AL33" i="30" a="1"/>
  <c r="AL33" i="30" s="1"/>
  <c r="AO44" i="30" a="1"/>
  <c r="AO44" i="30" s="1"/>
  <c r="AR55" i="30" a="1"/>
  <c r="AR55" i="30" s="1"/>
  <c r="AO33" i="30" a="1"/>
  <c r="AO33" i="30" s="1"/>
  <c r="AR44" i="30" a="1"/>
  <c r="AR44" i="30" s="1"/>
  <c r="AN55" i="30" a="1"/>
  <c r="AN55" i="30" s="1"/>
  <c r="AO55" i="30" a="1"/>
  <c r="AO55" i="30" s="1"/>
  <c r="AR33" i="30" a="1"/>
  <c r="AR33" i="30" s="1"/>
  <c r="AK55" i="30" a="1"/>
  <c r="AK55" i="30" s="1"/>
  <c r="AP44" i="30" a="1"/>
  <c r="AP44" i="30" s="1"/>
  <c r="AL55" i="30" a="1"/>
  <c r="AL55" i="30" s="1"/>
  <c r="AQ44" i="30" a="1"/>
  <c r="AQ44" i="30" s="1"/>
  <c r="AM55" i="30" a="1"/>
  <c r="AM55" i="30" s="1"/>
  <c r="AP33" i="30" a="1"/>
  <c r="AP33" i="30" s="1"/>
  <c r="AQ33" i="30" a="1"/>
  <c r="AQ33" i="30" s="1"/>
  <c r="AK44" i="30" a="1"/>
  <c r="AK44" i="30" s="1"/>
  <c r="AL44" i="30" a="1"/>
  <c r="AL44" i="30" s="1"/>
  <c r="AM33" i="30" a="1"/>
  <c r="AM33" i="30" s="1"/>
  <c r="AN33" i="30" a="1"/>
  <c r="AN33" i="30" s="1"/>
  <c r="AO35" i="30" a="1"/>
  <c r="AO35" i="30" s="1"/>
  <c r="AN35" i="30" a="1"/>
  <c r="AN35" i="30" s="1"/>
  <c r="AQ35" i="30" a="1"/>
  <c r="AQ35" i="30" s="1"/>
  <c r="AM35" i="30" a="1"/>
  <c r="AM35" i="30" s="1"/>
  <c r="AL35" i="30" a="1"/>
  <c r="AL35" i="30" s="1"/>
  <c r="AR35" i="30" a="1"/>
  <c r="AR35" i="30" s="1"/>
  <c r="AQ46" i="30" a="1"/>
  <c r="AQ46" i="30" s="1"/>
  <c r="AR46" i="30" a="1"/>
  <c r="AR46" i="30" s="1"/>
  <c r="AP35" i="30" a="1"/>
  <c r="AP35" i="30" s="1"/>
  <c r="AK35" i="30" a="1"/>
  <c r="AK35" i="30" s="1"/>
  <c r="AQ57" i="30" a="1"/>
  <c r="AQ57" i="30" s="1"/>
  <c r="AR57" i="30" a="1"/>
  <c r="AR57" i="30" s="1"/>
  <c r="AO57" i="30" a="1"/>
  <c r="AO57" i="30" s="1"/>
  <c r="AM46" i="30" a="1"/>
  <c r="AM46" i="30" s="1"/>
  <c r="AM57" i="30" a="1"/>
  <c r="AM57" i="30" s="1"/>
  <c r="AN57" i="30" a="1"/>
  <c r="AN57" i="30" s="1"/>
  <c r="AK46" i="30" a="1"/>
  <c r="AK46" i="30" s="1"/>
  <c r="AK57" i="30" a="1"/>
  <c r="AK57" i="30" s="1"/>
  <c r="AL46" i="30" a="1"/>
  <c r="AL46" i="30" s="1"/>
  <c r="AL57" i="30" a="1"/>
  <c r="AL57" i="30" s="1"/>
  <c r="AN46" i="30" a="1"/>
  <c r="AN46" i="30" s="1"/>
  <c r="AO46" i="30" a="1"/>
  <c r="AO46" i="30" s="1"/>
  <c r="AP57" i="30" a="1"/>
  <c r="AP57" i="30" s="1"/>
  <c r="AP46" i="30" a="1"/>
  <c r="AP46" i="30" s="1"/>
  <c r="H37" i="28" a="1"/>
  <c r="H37" i="28" s="1"/>
  <c r="G37" i="28" a="1"/>
  <c r="G37" i="28" s="1"/>
  <c r="L37" i="28" a="1"/>
  <c r="L37" i="28" s="1"/>
  <c r="K37" i="28" a="1"/>
  <c r="K37" i="28" s="1"/>
  <c r="J48" i="28" a="1"/>
  <c r="J48" i="28" s="1"/>
  <c r="K48" i="28" a="1"/>
  <c r="K48" i="28" s="1"/>
  <c r="L48" i="28" a="1"/>
  <c r="L48" i="28" s="1"/>
  <c r="E59" i="28" a="1"/>
  <c r="E59" i="28" s="1"/>
  <c r="J37" i="28" a="1"/>
  <c r="J37" i="28" s="1"/>
  <c r="E48" i="28" a="1"/>
  <c r="E48" i="28" s="1"/>
  <c r="F48" i="28" a="1"/>
  <c r="F48" i="28" s="1"/>
  <c r="I37" i="28" a="1"/>
  <c r="I37" i="28" s="1"/>
  <c r="F37" i="28" a="1"/>
  <c r="F37" i="28" s="1"/>
  <c r="H48" i="28" a="1"/>
  <c r="H48" i="28" s="1"/>
  <c r="F59" i="28" a="1"/>
  <c r="F59" i="28" s="1"/>
  <c r="I59" i="28" a="1"/>
  <c r="I59" i="28" s="1"/>
  <c r="G48" i="28" a="1"/>
  <c r="G48" i="28" s="1"/>
  <c r="I48" i="28" a="1"/>
  <c r="I48" i="28" s="1"/>
  <c r="G59" i="28" a="1"/>
  <c r="G59" i="28" s="1"/>
  <c r="J59" i="28" a="1"/>
  <c r="J59" i="28" s="1"/>
  <c r="K59" i="28" a="1"/>
  <c r="K59" i="28" s="1"/>
  <c r="E37" i="28" a="1"/>
  <c r="E37" i="28" s="1"/>
  <c r="L59" i="28" a="1"/>
  <c r="L59" i="28" s="1"/>
  <c r="H59" i="28" a="1"/>
  <c r="H59" i="28" s="1"/>
  <c r="X33" i="30" a="1"/>
  <c r="X33" i="30" s="1"/>
  <c r="AA44" i="30" a="1"/>
  <c r="AA44" i="30" s="1"/>
  <c r="Y33" i="30" a="1"/>
  <c r="Y33" i="30" s="1"/>
  <c r="AB44" i="30" a="1"/>
  <c r="AB44" i="30" s="1"/>
  <c r="Z33" i="30" a="1"/>
  <c r="Z33" i="30" s="1"/>
  <c r="W55" i="30" a="1"/>
  <c r="W55" i="30" s="1"/>
  <c r="Y44" i="30" a="1"/>
  <c r="Y44" i="30" s="1"/>
  <c r="X55" i="30" a="1"/>
  <c r="X55" i="30" s="1"/>
  <c r="Z44" i="30" a="1"/>
  <c r="Z44" i="30" s="1"/>
  <c r="Y55" i="30" a="1"/>
  <c r="Y55" i="30" s="1"/>
  <c r="Z55" i="30" a="1"/>
  <c r="Z55" i="30" s="1"/>
  <c r="AA55" i="30" a="1"/>
  <c r="AA55" i="30" s="1"/>
  <c r="W44" i="30" a="1"/>
  <c r="W44" i="30" s="1"/>
  <c r="U33" i="30" a="1"/>
  <c r="U33" i="30" s="1"/>
  <c r="X44" i="30" a="1"/>
  <c r="X44" i="30" s="1"/>
  <c r="V33" i="30" a="1"/>
  <c r="V33" i="30" s="1"/>
  <c r="W33" i="30" a="1"/>
  <c r="W33" i="30" s="1"/>
  <c r="AA33" i="30" a="1"/>
  <c r="AA33" i="30" s="1"/>
  <c r="AB33" i="30" a="1"/>
  <c r="AB33" i="30" s="1"/>
  <c r="U44" i="30" a="1"/>
  <c r="U44" i="30" s="1"/>
  <c r="U55" i="30" a="1"/>
  <c r="U55" i="30" s="1"/>
  <c r="V55" i="30" a="1"/>
  <c r="V55" i="30" s="1"/>
  <c r="V44" i="30" a="1"/>
  <c r="V44" i="30" s="1"/>
  <c r="AB55" i="30" a="1"/>
  <c r="AB55" i="30" s="1"/>
  <c r="AU35" i="30" a="1"/>
  <c r="AU35" i="30" s="1"/>
  <c r="AZ35" i="30" a="1"/>
  <c r="AZ35" i="30" s="1"/>
  <c r="AT35" i="30" a="1"/>
  <c r="AT35" i="30" s="1"/>
  <c r="AY35" i="30" a="1"/>
  <c r="AY35" i="30" s="1"/>
  <c r="AX35" i="30" a="1"/>
  <c r="AX35" i="30" s="1"/>
  <c r="AW35" i="30" a="1"/>
  <c r="AW35" i="30" s="1"/>
  <c r="AV35" i="30" a="1"/>
  <c r="AV35" i="30" s="1"/>
  <c r="AS35" i="30" a="1"/>
  <c r="AS35" i="30" s="1"/>
  <c r="AT57" i="30" a="1"/>
  <c r="AT57" i="30" s="1"/>
  <c r="AU57" i="30" a="1"/>
  <c r="AU57" i="30" s="1"/>
  <c r="AS46" i="30" a="1"/>
  <c r="AS46" i="30" s="1"/>
  <c r="AV57" i="30" a="1"/>
  <c r="AV57" i="30" s="1"/>
  <c r="AT46" i="30" a="1"/>
  <c r="AT46" i="30" s="1"/>
  <c r="AU46" i="30" a="1"/>
  <c r="AU46" i="30" s="1"/>
  <c r="AZ46" i="30" a="1"/>
  <c r="AZ46" i="30" s="1"/>
  <c r="AZ57" i="30" a="1"/>
  <c r="AZ57" i="30" s="1"/>
  <c r="AV46" i="30" a="1"/>
  <c r="AV46" i="30" s="1"/>
  <c r="AS57" i="30" a="1"/>
  <c r="AS57" i="30" s="1"/>
  <c r="AY46" i="30" a="1"/>
  <c r="AY46" i="30" s="1"/>
  <c r="AY57" i="30" a="1"/>
  <c r="AY57" i="30" s="1"/>
  <c r="AW46" i="30" a="1"/>
  <c r="AW46" i="30" s="1"/>
  <c r="AW57" i="30" a="1"/>
  <c r="AW57" i="30" s="1"/>
  <c r="AX46" i="30" a="1"/>
  <c r="AX46" i="30" s="1"/>
  <c r="AX57" i="30" a="1"/>
  <c r="AX57" i="30" s="1"/>
  <c r="S38" i="29" a="1"/>
  <c r="S38" i="29" s="1"/>
  <c r="M38" i="29" a="1"/>
  <c r="M38" i="29" s="1"/>
  <c r="R38" i="29" a="1"/>
  <c r="R38" i="29" s="1"/>
  <c r="N38" i="29" a="1"/>
  <c r="N38" i="29" s="1"/>
  <c r="T38" i="29" a="1"/>
  <c r="T38" i="29" s="1"/>
  <c r="N49" i="29" a="1"/>
  <c r="N49" i="29" s="1"/>
  <c r="Q60" i="29" a="1"/>
  <c r="Q60" i="29" s="1"/>
  <c r="P49" i="29" a="1"/>
  <c r="P49" i="29" s="1"/>
  <c r="S60" i="29" a="1"/>
  <c r="S60" i="29" s="1"/>
  <c r="Q49" i="29" a="1"/>
  <c r="Q49" i="29" s="1"/>
  <c r="T60" i="29" a="1"/>
  <c r="T60" i="29" s="1"/>
  <c r="S49" i="29" a="1"/>
  <c r="S49" i="29" s="1"/>
  <c r="Q38" i="29" a="1"/>
  <c r="Q38" i="29" s="1"/>
  <c r="P38" i="29" a="1"/>
  <c r="P38" i="29" s="1"/>
  <c r="O38" i="29" a="1"/>
  <c r="O38" i="29" s="1"/>
  <c r="T49" i="29" a="1"/>
  <c r="T49" i="29" s="1"/>
  <c r="O60" i="29" a="1"/>
  <c r="O60" i="29" s="1"/>
  <c r="P60" i="29" a="1"/>
  <c r="P60" i="29" s="1"/>
  <c r="R60" i="29" a="1"/>
  <c r="R60" i="29" s="1"/>
  <c r="O49" i="29" a="1"/>
  <c r="O49" i="29" s="1"/>
  <c r="R49" i="29" a="1"/>
  <c r="R49" i="29" s="1"/>
  <c r="M60" i="29" a="1"/>
  <c r="M60" i="29" s="1"/>
  <c r="N60" i="29" a="1"/>
  <c r="N60" i="29" s="1"/>
  <c r="M49" i="29" a="1"/>
  <c r="M49" i="29" s="1"/>
  <c r="BP37" i="28" a="1"/>
  <c r="BP37" i="28" s="1"/>
  <c r="BJ37" i="28" a="1"/>
  <c r="BJ37" i="28" s="1"/>
  <c r="BO37" i="28" a="1"/>
  <c r="BO37" i="28" s="1"/>
  <c r="BI37" i="28" a="1"/>
  <c r="BI37" i="28" s="1"/>
  <c r="BN37" i="28" a="1"/>
  <c r="BN37" i="28" s="1"/>
  <c r="BM37" i="28" a="1"/>
  <c r="BM37" i="28" s="1"/>
  <c r="BI59" i="28" a="1"/>
  <c r="BI59" i="28" s="1"/>
  <c r="BJ59" i="28" a="1"/>
  <c r="BJ59" i="28" s="1"/>
  <c r="BK59" i="28" a="1"/>
  <c r="BK59" i="28" s="1"/>
  <c r="BI48" i="28" a="1"/>
  <c r="BI48" i="28" s="1"/>
  <c r="BL59" i="28" a="1"/>
  <c r="BL59" i="28" s="1"/>
  <c r="BK48" i="28" a="1"/>
  <c r="BK48" i="28" s="1"/>
  <c r="BN59" i="28" a="1"/>
  <c r="BN59" i="28" s="1"/>
  <c r="BM48" i="28" a="1"/>
  <c r="BM48" i="28" s="1"/>
  <c r="BN48" i="28" a="1"/>
  <c r="BN48" i="28" s="1"/>
  <c r="BO48" i="28" a="1"/>
  <c r="BO48" i="28" s="1"/>
  <c r="BO59" i="28" a="1"/>
  <c r="BO59" i="28" s="1"/>
  <c r="BJ48" i="28" a="1"/>
  <c r="BJ48" i="28" s="1"/>
  <c r="BP48" i="28" a="1"/>
  <c r="BP48" i="28" s="1"/>
  <c r="BM59" i="28" a="1"/>
  <c r="BM59" i="28" s="1"/>
  <c r="BL37" i="28" a="1"/>
  <c r="BL37" i="28" s="1"/>
  <c r="BL48" i="28" a="1"/>
  <c r="BL48" i="28" s="1"/>
  <c r="BP59" i="28" a="1"/>
  <c r="BP59" i="28" s="1"/>
  <c r="BK37" i="28" a="1"/>
  <c r="BK37" i="28" s="1"/>
  <c r="AE43" i="30" a="1"/>
  <c r="AE43" i="30" s="1"/>
  <c r="AH54" i="30" a="1"/>
  <c r="AH54" i="30" s="1"/>
  <c r="AC32" i="30" a="1"/>
  <c r="AC32" i="30" s="1"/>
  <c r="AF43" i="30" a="1"/>
  <c r="AF43" i="30" s="1"/>
  <c r="AI54" i="30" a="1"/>
  <c r="AI54" i="30" s="1"/>
  <c r="AD32" i="30" a="1"/>
  <c r="AD32" i="30" s="1"/>
  <c r="AG43" i="30" a="1"/>
  <c r="AG43" i="30" s="1"/>
  <c r="AJ54" i="30" a="1"/>
  <c r="AJ54" i="30" s="1"/>
  <c r="AG32" i="30" a="1"/>
  <c r="AG32" i="30" s="1"/>
  <c r="AJ43" i="30" a="1"/>
  <c r="AJ43" i="30" s="1"/>
  <c r="AF54" i="30" a="1"/>
  <c r="AF54" i="30" s="1"/>
  <c r="AG54" i="30" a="1"/>
  <c r="AG54" i="30" s="1"/>
  <c r="AE32" i="30" a="1"/>
  <c r="AE32" i="30" s="1"/>
  <c r="AH43" i="30" a="1"/>
  <c r="AH43" i="30" s="1"/>
  <c r="AF32" i="30" a="1"/>
  <c r="AF32" i="30" s="1"/>
  <c r="AI43" i="30" a="1"/>
  <c r="AI43" i="30" s="1"/>
  <c r="AH32" i="30" a="1"/>
  <c r="AH32" i="30" s="1"/>
  <c r="AI32" i="30" a="1"/>
  <c r="AI32" i="30" s="1"/>
  <c r="AD43" i="30" a="1"/>
  <c r="AD43" i="30" s="1"/>
  <c r="AC54" i="30" a="1"/>
  <c r="AC54" i="30" s="1"/>
  <c r="AD54" i="30" a="1"/>
  <c r="AD54" i="30" s="1"/>
  <c r="AE54" i="30" a="1"/>
  <c r="AE54" i="30" s="1"/>
  <c r="AJ32" i="30" a="1"/>
  <c r="AJ32" i="30" s="1"/>
  <c r="AC43" i="30" a="1"/>
  <c r="AC43" i="30" s="1"/>
  <c r="R36" i="28" a="1"/>
  <c r="R36" i="28" s="1"/>
  <c r="M36" i="28" a="1"/>
  <c r="M36" i="28" s="1"/>
  <c r="T36" i="28" a="1"/>
  <c r="T36" i="28" s="1"/>
  <c r="Q36" i="28" a="1"/>
  <c r="Q36" i="28" s="1"/>
  <c r="Q47" i="28" a="1"/>
  <c r="Q47" i="28" s="1"/>
  <c r="T58" i="28" a="1"/>
  <c r="T58" i="28" s="1"/>
  <c r="R47" i="28" a="1"/>
  <c r="R47" i="28" s="1"/>
  <c r="S47" i="28" a="1"/>
  <c r="S47" i="28" s="1"/>
  <c r="T47" i="28" a="1"/>
  <c r="T47" i="28" s="1"/>
  <c r="S36" i="28" a="1"/>
  <c r="S36" i="28" s="1"/>
  <c r="M58" i="28" a="1"/>
  <c r="M58" i="28" s="1"/>
  <c r="N36" i="28" a="1"/>
  <c r="N36" i="28" s="1"/>
  <c r="N47" i="28" a="1"/>
  <c r="N47" i="28" s="1"/>
  <c r="O47" i="28" a="1"/>
  <c r="O47" i="28" s="1"/>
  <c r="P36" i="28" a="1"/>
  <c r="P36" i="28" s="1"/>
  <c r="P47" i="28" a="1"/>
  <c r="P47" i="28" s="1"/>
  <c r="N58" i="28" a="1"/>
  <c r="N58" i="28" s="1"/>
  <c r="O36" i="28" a="1"/>
  <c r="O36" i="28" s="1"/>
  <c r="P58" i="28" a="1"/>
  <c r="P58" i="28" s="1"/>
  <c r="S58" i="28" a="1"/>
  <c r="S58" i="28" s="1"/>
  <c r="O58" i="28" a="1"/>
  <c r="O58" i="28" s="1"/>
  <c r="M47" i="28" a="1"/>
  <c r="M47" i="28" s="1"/>
  <c r="Q58" i="28" a="1"/>
  <c r="Q58" i="28" s="1"/>
  <c r="R58" i="28" a="1"/>
  <c r="R58" i="28" s="1"/>
  <c r="AI35" i="30" a="1"/>
  <c r="AI35" i="30" s="1"/>
  <c r="AC35" i="30" a="1"/>
  <c r="AC35" i="30" s="1"/>
  <c r="AH35" i="30" a="1"/>
  <c r="AH35" i="30" s="1"/>
  <c r="AG35" i="30" a="1"/>
  <c r="AG35" i="30" s="1"/>
  <c r="AD35" i="30" a="1"/>
  <c r="AD35" i="30" s="1"/>
  <c r="AE35" i="30" a="1"/>
  <c r="AE35" i="30" s="1"/>
  <c r="AE46" i="30" a="1"/>
  <c r="AE46" i="30" s="1"/>
  <c r="AH57" i="30" a="1"/>
  <c r="AH57" i="30" s="1"/>
  <c r="AF46" i="30" a="1"/>
  <c r="AF46" i="30" s="1"/>
  <c r="AI57" i="30" a="1"/>
  <c r="AI57" i="30" s="1"/>
  <c r="AG46" i="30" a="1"/>
  <c r="AG46" i="30" s="1"/>
  <c r="AJ57" i="30" a="1"/>
  <c r="AJ57" i="30" s="1"/>
  <c r="AJ35" i="30" a="1"/>
  <c r="AJ35" i="30" s="1"/>
  <c r="AF35" i="30" a="1"/>
  <c r="AF35" i="30" s="1"/>
  <c r="AC46" i="30" a="1"/>
  <c r="AC46" i="30" s="1"/>
  <c r="AG57" i="30" a="1"/>
  <c r="AG57" i="30" s="1"/>
  <c r="AC57" i="30" a="1"/>
  <c r="AC57" i="30" s="1"/>
  <c r="AD46" i="30" a="1"/>
  <c r="AD46" i="30" s="1"/>
  <c r="AD57" i="30" a="1"/>
  <c r="AD57" i="30" s="1"/>
  <c r="AH46" i="30" a="1"/>
  <c r="AH46" i="30" s="1"/>
  <c r="AE57" i="30" a="1"/>
  <c r="AE57" i="30" s="1"/>
  <c r="AI46" i="30" a="1"/>
  <c r="AI46" i="30" s="1"/>
  <c r="AF57" i="30" a="1"/>
  <c r="AF57" i="30" s="1"/>
  <c r="AJ46" i="30" a="1"/>
  <c r="AJ46" i="30" s="1"/>
  <c r="AU41" i="28" a="1"/>
  <c r="AU41" i="28" s="1"/>
  <c r="AX52" i="28" a="1"/>
  <c r="AX52" i="28" s="1"/>
  <c r="T3" i="28"/>
  <c r="AS30" i="28" a="1"/>
  <c r="AS30" i="28" s="1"/>
  <c r="AV41" i="28" a="1"/>
  <c r="AV41" i="28" s="1"/>
  <c r="AY52" i="28" a="1"/>
  <c r="AY52" i="28" s="1"/>
  <c r="AT30" i="28" a="1"/>
  <c r="AT30" i="28" s="1"/>
  <c r="AW41" i="28" a="1"/>
  <c r="AW41" i="28" s="1"/>
  <c r="AZ52" i="28" a="1"/>
  <c r="AZ52" i="28" s="1"/>
  <c r="AU30" i="28" a="1"/>
  <c r="AU30" i="28" s="1"/>
  <c r="AX41" i="28" a="1"/>
  <c r="AX41" i="28" s="1"/>
  <c r="AZ41" i="28" a="1"/>
  <c r="AZ41" i="28" s="1"/>
  <c r="AU52" i="28" a="1"/>
  <c r="AU52" i="28" s="1"/>
  <c r="AV52" i="28" a="1"/>
  <c r="AV52" i="28" s="1"/>
  <c r="AW52" i="28" a="1"/>
  <c r="AW52" i="28" s="1"/>
  <c r="AS52" i="28" a="1"/>
  <c r="AS52" i="28" s="1"/>
  <c r="AT52" i="28" a="1"/>
  <c r="AT52" i="28" s="1"/>
  <c r="AS41" i="28" a="1"/>
  <c r="AS41" i="28" s="1"/>
  <c r="AZ30" i="28" a="1"/>
  <c r="AZ30" i="28" s="1"/>
  <c r="AV30" i="28" a="1"/>
  <c r="AV30" i="28" s="1"/>
  <c r="AW30" i="28" a="1"/>
  <c r="AW30" i="28" s="1"/>
  <c r="AX30" i="28" a="1"/>
  <c r="AX30" i="28" s="1"/>
  <c r="AY30" i="28" a="1"/>
  <c r="AY30" i="28" s="1"/>
  <c r="AT41" i="28" a="1"/>
  <c r="AT41" i="28" s="1"/>
  <c r="AY41" i="28" a="1"/>
  <c r="AY41" i="28" s="1"/>
  <c r="AU59" i="30" a="1"/>
  <c r="AU59" i="30" s="1"/>
  <c r="AV48" i="30" a="1"/>
  <c r="AV48" i="30" s="1"/>
  <c r="K35" i="28" a="1"/>
  <c r="K35" i="28" s="1"/>
  <c r="E35" i="28" a="1"/>
  <c r="E35" i="28" s="1"/>
  <c r="G57" i="28" a="1"/>
  <c r="G57" i="28" s="1"/>
  <c r="F46" i="28" a="1"/>
  <c r="F46" i="28" s="1"/>
  <c r="H57" i="28" a="1"/>
  <c r="H57" i="28" s="1"/>
  <c r="J35" i="28" a="1"/>
  <c r="J35" i="28" s="1"/>
  <c r="I57" i="28" a="1"/>
  <c r="I57" i="28" s="1"/>
  <c r="F35" i="28" a="1"/>
  <c r="F35" i="28" s="1"/>
  <c r="E46" i="28" a="1"/>
  <c r="E46" i="28" s="1"/>
  <c r="E57" i="28" a="1"/>
  <c r="E57" i="28" s="1"/>
  <c r="L35" i="28" a="1"/>
  <c r="L35" i="28" s="1"/>
  <c r="G46" i="28" a="1"/>
  <c r="G46" i="28" s="1"/>
  <c r="I46" i="28" a="1"/>
  <c r="I46" i="28" s="1"/>
  <c r="H35" i="28" a="1"/>
  <c r="H35" i="28" s="1"/>
  <c r="G35" i="28" a="1"/>
  <c r="G35" i="28" s="1"/>
  <c r="F57" i="28" a="1"/>
  <c r="F57" i="28" s="1"/>
  <c r="J57" i="28" a="1"/>
  <c r="J57" i="28" s="1"/>
  <c r="L57" i="28" a="1"/>
  <c r="L57" i="28" s="1"/>
  <c r="K57" i="28" a="1"/>
  <c r="K57" i="28" s="1"/>
  <c r="J46" i="28" a="1"/>
  <c r="J46" i="28" s="1"/>
  <c r="K46" i="28" a="1"/>
  <c r="K46" i="28" s="1"/>
  <c r="L46" i="28" a="1"/>
  <c r="L46" i="28" s="1"/>
  <c r="I35" i="28" a="1"/>
  <c r="I35" i="28" s="1"/>
  <c r="H46" i="28" a="1"/>
  <c r="H46" i="28" s="1"/>
  <c r="BH43" i="29" a="1"/>
  <c r="BH43" i="29" s="1"/>
  <c r="BA54" i="29" a="1"/>
  <c r="BA54" i="29" s="1"/>
  <c r="BB54" i="29" a="1"/>
  <c r="BB54" i="29" s="1"/>
  <c r="BA32" i="29" a="1"/>
  <c r="BA32" i="29" s="1"/>
  <c r="BG54" i="29" a="1"/>
  <c r="BG54" i="29" s="1"/>
  <c r="BH54" i="29" a="1"/>
  <c r="BH54" i="29" s="1"/>
  <c r="BF32" i="29" a="1"/>
  <c r="BF32" i="29" s="1"/>
  <c r="BE43" i="29" a="1"/>
  <c r="BE43" i="29" s="1"/>
  <c r="BG32" i="29" a="1"/>
  <c r="BG32" i="29" s="1"/>
  <c r="BF43" i="29" a="1"/>
  <c r="BF43" i="29" s="1"/>
  <c r="BH32" i="29" a="1"/>
  <c r="BH32" i="29" s="1"/>
  <c r="BG43" i="29" a="1"/>
  <c r="BG43" i="29" s="1"/>
  <c r="BB43" i="29" a="1"/>
  <c r="BB43" i="29" s="1"/>
  <c r="BE32" i="29" a="1"/>
  <c r="BE32" i="29" s="1"/>
  <c r="BC32" i="29" a="1"/>
  <c r="BC32" i="29" s="1"/>
  <c r="BD32" i="29" a="1"/>
  <c r="BD32" i="29" s="1"/>
  <c r="BA43" i="29" a="1"/>
  <c r="BA43" i="29" s="1"/>
  <c r="BC43" i="29" a="1"/>
  <c r="BC43" i="29" s="1"/>
  <c r="BC54" i="29" a="1"/>
  <c r="BC54" i="29" s="1"/>
  <c r="BD43" i="29" a="1"/>
  <c r="BD43" i="29" s="1"/>
  <c r="BD54" i="29" a="1"/>
  <c r="BD54" i="29" s="1"/>
  <c r="BE54" i="29" a="1"/>
  <c r="BE54" i="29" s="1"/>
  <c r="BF54" i="29" a="1"/>
  <c r="BF54" i="29" s="1"/>
  <c r="BB32" i="29" a="1"/>
  <c r="BB32" i="29" s="1"/>
  <c r="AY38" i="28" a="1"/>
  <c r="AY38" i="28" s="1"/>
  <c r="AS38" i="28" a="1"/>
  <c r="AS38" i="28" s="1"/>
  <c r="AZ38" i="28" a="1"/>
  <c r="AZ38" i="28" s="1"/>
  <c r="AX38" i="28" a="1"/>
  <c r="AX38" i="28" s="1"/>
  <c r="AT38" i="28" a="1"/>
  <c r="AT38" i="28" s="1"/>
  <c r="AY49" i="28" a="1"/>
  <c r="AY49" i="28" s="1"/>
  <c r="AZ49" i="28" a="1"/>
  <c r="AZ49" i="28" s="1"/>
  <c r="AS60" i="28" a="1"/>
  <c r="AS60" i="28" s="1"/>
  <c r="AU60" i="28" a="1"/>
  <c r="AU60" i="28" s="1"/>
  <c r="AX49" i="28" a="1"/>
  <c r="AX49" i="28" s="1"/>
  <c r="AV60" i="28" a="1"/>
  <c r="AV60" i="28" s="1"/>
  <c r="AW60" i="28" a="1"/>
  <c r="AW60" i="28" s="1"/>
  <c r="AX60" i="28" a="1"/>
  <c r="AX60" i="28" s="1"/>
  <c r="AZ60" i="28" a="1"/>
  <c r="AZ60" i="28" s="1"/>
  <c r="AT49" i="28" a="1"/>
  <c r="AT49" i="28" s="1"/>
  <c r="AU49" i="28" a="1"/>
  <c r="AU49" i="28" s="1"/>
  <c r="AV38" i="28" a="1"/>
  <c r="AV38" i="28" s="1"/>
  <c r="AY60" i="28" a="1"/>
  <c r="AY60" i="28" s="1"/>
  <c r="AV49" i="28" a="1"/>
  <c r="AV49" i="28" s="1"/>
  <c r="AW38" i="28" a="1"/>
  <c r="AW38" i="28" s="1"/>
  <c r="AU38" i="28" a="1"/>
  <c r="AU38" i="28" s="1"/>
  <c r="AW49" i="28" a="1"/>
  <c r="AW49" i="28" s="1"/>
  <c r="AT60" i="28" a="1"/>
  <c r="AT60" i="28" s="1"/>
  <c r="AS49" i="28" a="1"/>
  <c r="AS49" i="28" s="1"/>
  <c r="AC54" i="28" a="1"/>
  <c r="AC54" i="28" s="1"/>
  <c r="AD54" i="28" a="1"/>
  <c r="AD54" i="28" s="1"/>
  <c r="AC32" i="28" a="1"/>
  <c r="AC32" i="28" s="1"/>
  <c r="AE54" i="28" a="1"/>
  <c r="AE54" i="28" s="1"/>
  <c r="AD32" i="28" a="1"/>
  <c r="AD32" i="28" s="1"/>
  <c r="AC43" i="28" a="1"/>
  <c r="AC43" i="28" s="1"/>
  <c r="AF54" i="28" a="1"/>
  <c r="AF54" i="28" s="1"/>
  <c r="AE32" i="28" a="1"/>
  <c r="AE32" i="28" s="1"/>
  <c r="AD43" i="28" a="1"/>
  <c r="AD43" i="28" s="1"/>
  <c r="AJ32" i="28" a="1"/>
  <c r="AJ32" i="28" s="1"/>
  <c r="AG54" i="28" a="1"/>
  <c r="AG54" i="28" s="1"/>
  <c r="AF43" i="28" a="1"/>
  <c r="AF43" i="28" s="1"/>
  <c r="AI54" i="28" a="1"/>
  <c r="AI54" i="28" s="1"/>
  <c r="AH32" i="28" a="1"/>
  <c r="AH32" i="28" s="1"/>
  <c r="AE43" i="28" a="1"/>
  <c r="AE43" i="28" s="1"/>
  <c r="AJ54" i="28" a="1"/>
  <c r="AJ54" i="28" s="1"/>
  <c r="AI32" i="28" a="1"/>
  <c r="AI32" i="28" s="1"/>
  <c r="AG43" i="28" a="1"/>
  <c r="AG43" i="28" s="1"/>
  <c r="AH43" i="28" a="1"/>
  <c r="AH43" i="28" s="1"/>
  <c r="AI43" i="28" a="1"/>
  <c r="AI43" i="28" s="1"/>
  <c r="AH54" i="28" a="1"/>
  <c r="AH54" i="28" s="1"/>
  <c r="AG32" i="28" a="1"/>
  <c r="AG32" i="28" s="1"/>
  <c r="AJ43" i="28" a="1"/>
  <c r="AJ43" i="28" s="1"/>
  <c r="AF32" i="28" a="1"/>
  <c r="AF32" i="28" s="1"/>
  <c r="AN36" i="29" a="1"/>
  <c r="AN36" i="29" s="1"/>
  <c r="AM36" i="29" a="1"/>
  <c r="AM36" i="29" s="1"/>
  <c r="AQ36" i="29" a="1"/>
  <c r="AQ36" i="29" s="1"/>
  <c r="AR36" i="29" a="1"/>
  <c r="AR36" i="29" s="1"/>
  <c r="AN47" i="29" a="1"/>
  <c r="AN47" i="29" s="1"/>
  <c r="AQ58" i="29" a="1"/>
  <c r="AQ58" i="29" s="1"/>
  <c r="AK36" i="29" a="1"/>
  <c r="AK36" i="29" s="1"/>
  <c r="AO47" i="29" a="1"/>
  <c r="AO47" i="29" s="1"/>
  <c r="AR58" i="29" a="1"/>
  <c r="AR58" i="29" s="1"/>
  <c r="AP47" i="29" a="1"/>
  <c r="AP47" i="29" s="1"/>
  <c r="AQ47" i="29" a="1"/>
  <c r="AQ47" i="29" s="1"/>
  <c r="AP36" i="29" a="1"/>
  <c r="AP36" i="29" s="1"/>
  <c r="AO36" i="29" a="1"/>
  <c r="AO36" i="29" s="1"/>
  <c r="AK47" i="29" a="1"/>
  <c r="AK47" i="29" s="1"/>
  <c r="AM47" i="29" a="1"/>
  <c r="AM47" i="29" s="1"/>
  <c r="AK58" i="29" a="1"/>
  <c r="AK58" i="29" s="1"/>
  <c r="AO58" i="29" a="1"/>
  <c r="AO58" i="29" s="1"/>
  <c r="AL58" i="29" a="1"/>
  <c r="AL58" i="29" s="1"/>
  <c r="AM58" i="29" a="1"/>
  <c r="AM58" i="29" s="1"/>
  <c r="AP58" i="29" a="1"/>
  <c r="AP58" i="29" s="1"/>
  <c r="AL47" i="29" a="1"/>
  <c r="AL47" i="29" s="1"/>
  <c r="AR47" i="29" a="1"/>
  <c r="AR47" i="29" s="1"/>
  <c r="AL36" i="29" a="1"/>
  <c r="AL36" i="29" s="1"/>
  <c r="AN58" i="29" a="1"/>
  <c r="AN58" i="29" s="1"/>
  <c r="AU42" i="30" a="1"/>
  <c r="AU42" i="30" s="1"/>
  <c r="AT31" i="30" a="1"/>
  <c r="AT31" i="30" s="1"/>
  <c r="AW42" i="30" a="1"/>
  <c r="AW42" i="30" s="1"/>
  <c r="AX31" i="30" a="1"/>
  <c r="AX31" i="30" s="1"/>
  <c r="AY42" i="30" a="1"/>
  <c r="AY42" i="30" s="1"/>
  <c r="AX53" i="30" a="1"/>
  <c r="AX53" i="30" s="1"/>
  <c r="AY31" i="30" a="1"/>
  <c r="AY31" i="30" s="1"/>
  <c r="AZ42" i="30" a="1"/>
  <c r="AZ42" i="30" s="1"/>
  <c r="AY53" i="30" a="1"/>
  <c r="AY53" i="30" s="1"/>
  <c r="AZ31" i="30" a="1"/>
  <c r="AZ31" i="30" s="1"/>
  <c r="AZ53" i="30" a="1"/>
  <c r="AZ53" i="30" s="1"/>
  <c r="AS53" i="30" a="1"/>
  <c r="AS53" i="30" s="1"/>
  <c r="AT53" i="30" a="1"/>
  <c r="AT53" i="30" s="1"/>
  <c r="AU53" i="30" a="1"/>
  <c r="AU53" i="30" s="1"/>
  <c r="AX42" i="30" a="1"/>
  <c r="AX42" i="30" s="1"/>
  <c r="AW53" i="30" a="1"/>
  <c r="AW53" i="30" s="1"/>
  <c r="AS31" i="30" a="1"/>
  <c r="AS31" i="30" s="1"/>
  <c r="AU31" i="30" a="1"/>
  <c r="AU31" i="30" s="1"/>
  <c r="AV31" i="30" a="1"/>
  <c r="AV31" i="30" s="1"/>
  <c r="AT42" i="30" a="1"/>
  <c r="AT42" i="30" s="1"/>
  <c r="AV53" i="30" a="1"/>
  <c r="AV53" i="30" s="1"/>
  <c r="AS42" i="30" a="1"/>
  <c r="AS42" i="30" s="1"/>
  <c r="AV42" i="30" a="1"/>
  <c r="AV42" i="30" s="1"/>
  <c r="AW31" i="30" a="1"/>
  <c r="AW31" i="30" s="1"/>
  <c r="O35" i="29" a="1"/>
  <c r="O35" i="29" s="1"/>
  <c r="T35" i="29" a="1"/>
  <c r="T35" i="29" s="1"/>
  <c r="N35" i="29" a="1"/>
  <c r="N35" i="29" s="1"/>
  <c r="R35" i="29" a="1"/>
  <c r="R35" i="29" s="1"/>
  <c r="Q35" i="29" a="1"/>
  <c r="Q35" i="29" s="1"/>
  <c r="M35" i="29" a="1"/>
  <c r="M35" i="29" s="1"/>
  <c r="S35" i="29" a="1"/>
  <c r="S35" i="29" s="1"/>
  <c r="N57" i="29" a="1"/>
  <c r="N57" i="29" s="1"/>
  <c r="O57" i="29" a="1"/>
  <c r="O57" i="29" s="1"/>
  <c r="M46" i="29" a="1"/>
  <c r="M46" i="29" s="1"/>
  <c r="P57" i="29" a="1"/>
  <c r="P57" i="29" s="1"/>
  <c r="P35" i="29" a="1"/>
  <c r="P35" i="29" s="1"/>
  <c r="N46" i="29" a="1"/>
  <c r="N46" i="29" s="1"/>
  <c r="Q57" i="29" a="1"/>
  <c r="Q57" i="29" s="1"/>
  <c r="P46" i="29" a="1"/>
  <c r="P46" i="29" s="1"/>
  <c r="S57" i="29" a="1"/>
  <c r="S57" i="29" s="1"/>
  <c r="R57" i="29" a="1"/>
  <c r="R57" i="29" s="1"/>
  <c r="O46" i="29" a="1"/>
  <c r="O46" i="29" s="1"/>
  <c r="T46" i="29" a="1"/>
  <c r="T46" i="29" s="1"/>
  <c r="M57" i="29" a="1"/>
  <c r="M57" i="29" s="1"/>
  <c r="Q46" i="29" a="1"/>
  <c r="Q46" i="29" s="1"/>
  <c r="R46" i="29" a="1"/>
  <c r="R46" i="29" s="1"/>
  <c r="S46" i="29" a="1"/>
  <c r="S46" i="29" s="1"/>
  <c r="T57" i="29" a="1"/>
  <c r="T57" i="29" s="1"/>
  <c r="AN33" i="29" a="1"/>
  <c r="AN33" i="29" s="1"/>
  <c r="AO33" i="29" a="1"/>
  <c r="AO33" i="29" s="1"/>
  <c r="AP33" i="29" a="1"/>
  <c r="AP33" i="29" s="1"/>
  <c r="AQ33" i="29" a="1"/>
  <c r="AQ33" i="29" s="1"/>
  <c r="AL44" i="29" a="1"/>
  <c r="AL44" i="29" s="1"/>
  <c r="AO55" i="29" a="1"/>
  <c r="AO55" i="29" s="1"/>
  <c r="AK33" i="29" a="1"/>
  <c r="AK33" i="29" s="1"/>
  <c r="AM44" i="29" a="1"/>
  <c r="AM44" i="29" s="1"/>
  <c r="AP55" i="29" a="1"/>
  <c r="AP55" i="29" s="1"/>
  <c r="AL33" i="29" a="1"/>
  <c r="AL33" i="29" s="1"/>
  <c r="AN44" i="29" a="1"/>
  <c r="AN44" i="29" s="1"/>
  <c r="AQ55" i="29" a="1"/>
  <c r="AQ55" i="29" s="1"/>
  <c r="AM33" i="29" a="1"/>
  <c r="AM33" i="29" s="1"/>
  <c r="AO44" i="29" a="1"/>
  <c r="AO44" i="29" s="1"/>
  <c r="AR55" i="29" a="1"/>
  <c r="AR55" i="29" s="1"/>
  <c r="AQ44" i="29" a="1"/>
  <c r="AQ44" i="29" s="1"/>
  <c r="AR44" i="29" a="1"/>
  <c r="AR44" i="29" s="1"/>
  <c r="AR33" i="29" a="1"/>
  <c r="AR33" i="29" s="1"/>
  <c r="AK55" i="29" a="1"/>
  <c r="AK55" i="29" s="1"/>
  <c r="AL55" i="29" a="1"/>
  <c r="AL55" i="29" s="1"/>
  <c r="AM55" i="29" a="1"/>
  <c r="AM55" i="29" s="1"/>
  <c r="AN55" i="29" a="1"/>
  <c r="AN55" i="29" s="1"/>
  <c r="AK44" i="29" a="1"/>
  <c r="AK44" i="29" s="1"/>
  <c r="AP44" i="29" a="1"/>
  <c r="AP44" i="29" s="1"/>
  <c r="AF30" i="29" a="1"/>
  <c r="AF30" i="29" s="1"/>
  <c r="AG30" i="29" a="1"/>
  <c r="AG30" i="29" s="1"/>
  <c r="AH30" i="29" a="1"/>
  <c r="AH30" i="29" s="1"/>
  <c r="R3" i="29"/>
  <c r="AD30" i="29" a="1"/>
  <c r="AD30" i="29" s="1"/>
  <c r="AG41" i="29" a="1"/>
  <c r="AG41" i="29" s="1"/>
  <c r="AJ52" i="29" a="1"/>
  <c r="AJ52" i="29" s="1"/>
  <c r="AE30" i="29" a="1"/>
  <c r="AE30" i="29" s="1"/>
  <c r="AH41" i="29" a="1"/>
  <c r="AH41" i="29" s="1"/>
  <c r="AI30" i="29" a="1"/>
  <c r="AI30" i="29" s="1"/>
  <c r="AI41" i="29" a="1"/>
  <c r="AI41" i="29" s="1"/>
  <c r="AJ30" i="29" a="1"/>
  <c r="AJ30" i="29" s="1"/>
  <c r="AJ41" i="29" a="1"/>
  <c r="AJ41" i="29" s="1"/>
  <c r="AH52" i="29" a="1"/>
  <c r="AH52" i="29" s="1"/>
  <c r="AI52" i="29" a="1"/>
  <c r="AI52" i="29" s="1"/>
  <c r="AE52" i="29" a="1"/>
  <c r="AE52" i="29" s="1"/>
  <c r="AF52" i="29" a="1"/>
  <c r="AF52" i="29" s="1"/>
  <c r="AC30" i="29" a="1"/>
  <c r="AC30" i="29" s="1"/>
  <c r="AG52" i="29" a="1"/>
  <c r="AG52" i="29" s="1"/>
  <c r="AC41" i="29" a="1"/>
  <c r="AC41" i="29" s="1"/>
  <c r="AE41" i="29" a="1"/>
  <c r="AE41" i="29" s="1"/>
  <c r="AD52" i="29" a="1"/>
  <c r="AD52" i="29" s="1"/>
  <c r="AD41" i="29" a="1"/>
  <c r="AD41" i="29" s="1"/>
  <c r="AF41" i="29" a="1"/>
  <c r="AF41" i="29" s="1"/>
  <c r="AC52" i="29" a="1"/>
  <c r="AC52" i="29" s="1"/>
  <c r="S34" i="29" a="1"/>
  <c r="S34" i="29" s="1"/>
  <c r="M34" i="29" a="1"/>
  <c r="M34" i="29" s="1"/>
  <c r="R34" i="29" a="1"/>
  <c r="R34" i="29" s="1"/>
  <c r="T34" i="29" a="1"/>
  <c r="T34" i="29" s="1"/>
  <c r="Q34" i="29" a="1"/>
  <c r="Q34" i="29" s="1"/>
  <c r="P34" i="29" a="1"/>
  <c r="P34" i="29" s="1"/>
  <c r="O34" i="29" a="1"/>
  <c r="O34" i="29" s="1"/>
  <c r="R45" i="29" a="1"/>
  <c r="R45" i="29" s="1"/>
  <c r="S45" i="29" a="1"/>
  <c r="S45" i="29" s="1"/>
  <c r="T45" i="29" a="1"/>
  <c r="T45" i="29" s="1"/>
  <c r="N56" i="29" a="1"/>
  <c r="N56" i="29" s="1"/>
  <c r="P45" i="29" a="1"/>
  <c r="P45" i="29" s="1"/>
  <c r="M56" i="29" a="1"/>
  <c r="M56" i="29" s="1"/>
  <c r="Q45" i="29" a="1"/>
  <c r="Q45" i="29" s="1"/>
  <c r="O56" i="29" a="1"/>
  <c r="O56" i="29" s="1"/>
  <c r="P56" i="29" a="1"/>
  <c r="P56" i="29" s="1"/>
  <c r="R56" i="29" a="1"/>
  <c r="R56" i="29" s="1"/>
  <c r="O45" i="29" a="1"/>
  <c r="O45" i="29" s="1"/>
  <c r="Q56" i="29" a="1"/>
  <c r="Q56" i="29" s="1"/>
  <c r="S56" i="29" a="1"/>
  <c r="S56" i="29" s="1"/>
  <c r="T56" i="29" a="1"/>
  <c r="T56" i="29" s="1"/>
  <c r="N34" i="29" a="1"/>
  <c r="N34" i="29" s="1"/>
  <c r="M45" i="29" a="1"/>
  <c r="M45" i="29" s="1"/>
  <c r="N45" i="29" a="1"/>
  <c r="N45" i="29" s="1"/>
  <c r="O31" i="28" a="1"/>
  <c r="O31" i="28" s="1"/>
  <c r="R42" i="28" a="1"/>
  <c r="R42" i="28" s="1"/>
  <c r="P31" i="28" a="1"/>
  <c r="P31" i="28" s="1"/>
  <c r="S42" i="28" a="1"/>
  <c r="S42" i="28" s="1"/>
  <c r="Q31" i="28" a="1"/>
  <c r="Q31" i="28" s="1"/>
  <c r="T42" i="28" a="1"/>
  <c r="T42" i="28" s="1"/>
  <c r="R31" i="28" a="1"/>
  <c r="R31" i="28" s="1"/>
  <c r="R53" i="28" a="1"/>
  <c r="R53" i="28" s="1"/>
  <c r="S53" i="28" a="1"/>
  <c r="S53" i="28" s="1"/>
  <c r="T53" i="28" a="1"/>
  <c r="T53" i="28" s="1"/>
  <c r="T31" i="28" a="1"/>
  <c r="T31" i="28" s="1"/>
  <c r="M53" i="28" a="1"/>
  <c r="M53" i="28" s="1"/>
  <c r="O53" i="28" a="1"/>
  <c r="O53" i="28" s="1"/>
  <c r="P53" i="28" a="1"/>
  <c r="P53" i="28" s="1"/>
  <c r="M42" i="28" a="1"/>
  <c r="M42" i="28" s="1"/>
  <c r="Q53" i="28" a="1"/>
  <c r="Q53" i="28" s="1"/>
  <c r="N42" i="28" a="1"/>
  <c r="N42" i="28" s="1"/>
  <c r="O42" i="28" a="1"/>
  <c r="O42" i="28" s="1"/>
  <c r="M31" i="28" a="1"/>
  <c r="M31" i="28" s="1"/>
  <c r="Q42" i="28" a="1"/>
  <c r="Q42" i="28" s="1"/>
  <c r="N53" i="28" a="1"/>
  <c r="N53" i="28" s="1"/>
  <c r="P42" i="28" a="1"/>
  <c r="P42" i="28" s="1"/>
  <c r="N31" i="28" a="1"/>
  <c r="N31" i="28" s="1"/>
  <c r="S31" i="28" a="1"/>
  <c r="S31" i="28" s="1"/>
  <c r="AK48" i="30" a="1"/>
  <c r="AK48" i="30" s="1"/>
  <c r="AQ48" i="30" a="1"/>
  <c r="AQ48" i="30" s="1"/>
  <c r="AC22" i="28" l="1"/>
  <c r="AB21" i="28"/>
  <c r="AB22" i="28"/>
  <c r="AB18" i="30"/>
  <c r="AB25" i="30"/>
  <c r="AC25" i="30"/>
  <c r="AC21" i="28"/>
  <c r="AC21" i="29"/>
  <c r="AA24" i="28"/>
  <c r="AB24" i="28"/>
  <c r="AC18" i="29"/>
  <c r="AB24" i="29"/>
  <c r="AA24" i="29"/>
  <c r="AB23" i="30"/>
  <c r="Q4" i="28"/>
  <c r="AG3" i="28" s="1"/>
  <c r="R4" i="28"/>
  <c r="AL3" i="28" s="1"/>
  <c r="P4" i="28"/>
  <c r="AB3" i="28" s="1"/>
  <c r="O4" i="28"/>
  <c r="W3" i="28" s="1"/>
  <c r="AC22" i="29"/>
  <c r="AB20" i="28"/>
  <c r="AB17" i="30"/>
  <c r="AA21" i="29"/>
  <c r="AA18" i="30"/>
  <c r="AA21" i="30"/>
  <c r="AB18" i="29"/>
  <c r="AA25" i="29"/>
  <c r="AB23" i="28"/>
  <c r="AA24" i="30"/>
  <c r="AC17" i="30"/>
  <c r="AB18" i="28"/>
  <c r="AC24" i="30"/>
  <c r="AC24" i="29"/>
  <c r="AA22" i="30"/>
  <c r="AA25" i="30"/>
  <c r="AA17" i="30"/>
  <c r="AB21" i="29"/>
  <c r="AC19" i="29"/>
  <c r="AA21" i="28"/>
  <c r="AC20" i="30"/>
  <c r="AC23" i="29"/>
  <c r="AC19" i="28"/>
  <c r="AA17" i="29"/>
  <c r="Q4" i="29"/>
  <c r="AG3" i="29" s="1"/>
  <c r="R4" i="29"/>
  <c r="AL3" i="29" s="1"/>
  <c r="P4" i="29"/>
  <c r="AB3" i="29" s="1"/>
  <c r="O4" i="29"/>
  <c r="W3" i="29" s="1"/>
  <c r="AA20" i="29"/>
  <c r="AB24" i="30"/>
  <c r="AC17" i="28"/>
  <c r="AA22" i="28"/>
  <c r="AB25" i="28"/>
  <c r="AB23" i="29"/>
  <c r="AB19" i="28"/>
  <c r="AB17" i="29"/>
  <c r="AB19" i="30"/>
  <c r="AB21" i="30"/>
  <c r="AC25" i="29"/>
  <c r="AA23" i="29"/>
  <c r="AC18" i="28"/>
  <c r="AA18" i="28"/>
  <c r="AC24" i="28"/>
  <c r="AA20" i="30"/>
  <c r="AA19" i="28"/>
  <c r="Q4" i="30"/>
  <c r="AG3" i="30" s="1"/>
  <c r="R4" i="30"/>
  <c r="AL3" i="30" s="1"/>
  <c r="P4" i="30"/>
  <c r="AB3" i="30" s="1"/>
  <c r="O4" i="30"/>
  <c r="W3" i="30" s="1"/>
  <c r="AA18" i="29"/>
  <c r="AA25" i="28"/>
  <c r="AB20" i="29"/>
  <c r="AA19" i="29"/>
  <c r="AA17" i="28"/>
  <c r="AB19" i="29"/>
  <c r="AA23" i="30"/>
  <c r="AC18" i="30"/>
  <c r="AC17" i="29"/>
  <c r="AA19" i="30"/>
  <c r="AC22" i="30"/>
  <c r="AB22" i="30"/>
  <c r="AB25" i="29"/>
  <c r="AC23" i="30"/>
  <c r="AB22" i="29"/>
  <c r="AA20" i="28"/>
  <c r="AA23" i="28"/>
  <c r="AC25" i="28"/>
  <c r="AC20" i="28"/>
  <c r="AB20" i="30"/>
  <c r="AC19" i="30"/>
  <c r="AC20" i="29"/>
  <c r="AC21" i="30"/>
  <c r="AB17" i="28"/>
  <c r="AA22" i="29"/>
  <c r="AC23" i="28"/>
  <c r="W20" i="29" l="1"/>
  <c r="W17" i="30"/>
  <c r="W18" i="30"/>
  <c r="W18" i="28"/>
  <c r="W20" i="28"/>
  <c r="W17" i="29"/>
  <c r="W5" i="29"/>
  <c r="Y5" i="29" s="1"/>
  <c r="W11" i="29"/>
  <c r="Y11" i="29" s="1"/>
  <c r="W6" i="29"/>
  <c r="Y6" i="29" s="1"/>
  <c r="W7" i="29"/>
  <c r="Y7" i="29" s="1"/>
  <c r="W8" i="29"/>
  <c r="Y8" i="29" s="1"/>
  <c r="W12" i="29"/>
  <c r="Y12" i="29" s="1"/>
  <c r="W4" i="29"/>
  <c r="Y4" i="29" s="1"/>
  <c r="W9" i="29"/>
  <c r="Y9" i="29" s="1"/>
  <c r="W10" i="29"/>
  <c r="Y10" i="29" s="1"/>
  <c r="AB6" i="29"/>
  <c r="AD6" i="29" s="1"/>
  <c r="AB7" i="29"/>
  <c r="AD7" i="29" s="1"/>
  <c r="AB9" i="29"/>
  <c r="AD9" i="29" s="1"/>
  <c r="AB10" i="29"/>
  <c r="AD10" i="29" s="1"/>
  <c r="AB11" i="29"/>
  <c r="AD11" i="29" s="1"/>
  <c r="AB12" i="29"/>
  <c r="AD12" i="29" s="1"/>
  <c r="AB4" i="29"/>
  <c r="AD4" i="29" s="1"/>
  <c r="AB5" i="29"/>
  <c r="AD5" i="29" s="1"/>
  <c r="AB8" i="29"/>
  <c r="AD8" i="29" s="1"/>
  <c r="W18" i="29"/>
  <c r="AL12" i="29"/>
  <c r="AN12" i="29" s="1"/>
  <c r="AL9" i="29"/>
  <c r="AN9" i="29" s="1"/>
  <c r="AL4" i="29"/>
  <c r="AN4" i="29" s="1"/>
  <c r="AL10" i="29"/>
  <c r="AN10" i="29" s="1"/>
  <c r="AL8" i="29"/>
  <c r="AN8" i="29" s="1"/>
  <c r="AL11" i="29"/>
  <c r="AN11" i="29" s="1"/>
  <c r="AL6" i="29"/>
  <c r="AN6" i="29" s="1"/>
  <c r="AL5" i="29"/>
  <c r="AN5" i="29" s="1"/>
  <c r="AL7" i="29"/>
  <c r="AN7" i="29" s="1"/>
  <c r="W12" i="28"/>
  <c r="Y12" i="28" s="1"/>
  <c r="W8" i="28"/>
  <c r="Y8" i="28" s="1"/>
  <c r="W4" i="28"/>
  <c r="Y4" i="28" s="1"/>
  <c r="W9" i="28"/>
  <c r="Y9" i="28" s="1"/>
  <c r="W7" i="28"/>
  <c r="W6" i="28"/>
  <c r="W10" i="28"/>
  <c r="Y10" i="28" s="1"/>
  <c r="W5" i="28"/>
  <c r="Y5" i="28" s="1"/>
  <c r="W11" i="28"/>
  <c r="Y11" i="28" s="1"/>
  <c r="AG8" i="29"/>
  <c r="AI8" i="29" s="1"/>
  <c r="AG12" i="29"/>
  <c r="AI12" i="29" s="1"/>
  <c r="AG9" i="29"/>
  <c r="AI9" i="29" s="1"/>
  <c r="AG10" i="29"/>
  <c r="AI10" i="29" s="1"/>
  <c r="AG11" i="29"/>
  <c r="AI11" i="29" s="1"/>
  <c r="AG4" i="29"/>
  <c r="AI4" i="29" s="1"/>
  <c r="AG5" i="29"/>
  <c r="AI5" i="29" s="1"/>
  <c r="AG6" i="29"/>
  <c r="AI6" i="29" s="1"/>
  <c r="AG7" i="29"/>
  <c r="AI7" i="29" s="1"/>
  <c r="W19" i="30"/>
  <c r="AB4" i="28"/>
  <c r="AD4" i="28" s="1"/>
  <c r="AB10" i="28"/>
  <c r="AD10" i="28" s="1"/>
  <c r="AB5" i="28"/>
  <c r="AD5" i="28" s="1"/>
  <c r="AB11" i="28"/>
  <c r="AD11" i="28" s="1"/>
  <c r="AB9" i="28"/>
  <c r="AD9" i="28" s="1"/>
  <c r="AB7" i="28"/>
  <c r="AD7" i="28" s="1"/>
  <c r="AB8" i="28"/>
  <c r="AD8" i="28" s="1"/>
  <c r="AB12" i="28"/>
  <c r="AD12" i="28" s="1"/>
  <c r="AB6" i="28"/>
  <c r="AD6" i="28" s="1"/>
  <c r="W17" i="28"/>
  <c r="AB7" i="30"/>
  <c r="AD7" i="30" s="1"/>
  <c r="AB12" i="30"/>
  <c r="AD12" i="30" s="1"/>
  <c r="AB9" i="30"/>
  <c r="AD9" i="30" s="1"/>
  <c r="AB6" i="30"/>
  <c r="AD6" i="30" s="1"/>
  <c r="AB8" i="30"/>
  <c r="AD8" i="30" s="1"/>
  <c r="AB4" i="30"/>
  <c r="AD4" i="30" s="1"/>
  <c r="AB10" i="30"/>
  <c r="AD10" i="30" s="1"/>
  <c r="AB11" i="30"/>
  <c r="AD11" i="30" s="1"/>
  <c r="AB5" i="30"/>
  <c r="AD5" i="30" s="1"/>
  <c r="AL7" i="30"/>
  <c r="AN7" i="30" s="1"/>
  <c r="AL10" i="30"/>
  <c r="AN10" i="30" s="1"/>
  <c r="AL4" i="30"/>
  <c r="AN4" i="30" s="1"/>
  <c r="AL11" i="30"/>
  <c r="AN11" i="30" s="1"/>
  <c r="AL12" i="30"/>
  <c r="AN12" i="30" s="1"/>
  <c r="AL5" i="30"/>
  <c r="AN5" i="30" s="1"/>
  <c r="AL6" i="30"/>
  <c r="AN6" i="30" s="1"/>
  <c r="AL8" i="30"/>
  <c r="AN8" i="30" s="1"/>
  <c r="AL9" i="30"/>
  <c r="AN9" i="30" s="1"/>
  <c r="AG8" i="30"/>
  <c r="AI8" i="30" s="1"/>
  <c r="AG12" i="30"/>
  <c r="AI12" i="30" s="1"/>
  <c r="AG9" i="30"/>
  <c r="AI9" i="30" s="1"/>
  <c r="AG7" i="30"/>
  <c r="AI7" i="30" s="1"/>
  <c r="AG10" i="30"/>
  <c r="AI10" i="30" s="1"/>
  <c r="AG6" i="30"/>
  <c r="AI6" i="30" s="1"/>
  <c r="AG11" i="30"/>
  <c r="AI11" i="30" s="1"/>
  <c r="AG4" i="30"/>
  <c r="AI4" i="30" s="1"/>
  <c r="AG5" i="30"/>
  <c r="AI5" i="30" s="1"/>
  <c r="AL12" i="28"/>
  <c r="AN12" i="28" s="1"/>
  <c r="AL9" i="28"/>
  <c r="AN9" i="28" s="1"/>
  <c r="AL4" i="28"/>
  <c r="AN4" i="28" s="1"/>
  <c r="AL10" i="28"/>
  <c r="AN10" i="28" s="1"/>
  <c r="AL5" i="28"/>
  <c r="AN5" i="28" s="1"/>
  <c r="AL6" i="28"/>
  <c r="AN6" i="28" s="1"/>
  <c r="AL7" i="28"/>
  <c r="AN7" i="28" s="1"/>
  <c r="AL8" i="28"/>
  <c r="AN8" i="28" s="1"/>
  <c r="AL11" i="28"/>
  <c r="AN11" i="28" s="1"/>
  <c r="W19" i="29"/>
  <c r="W5" i="30"/>
  <c r="Y5" i="30" s="1"/>
  <c r="W10" i="30"/>
  <c r="Y10" i="30" s="1"/>
  <c r="W6" i="30"/>
  <c r="W11" i="30"/>
  <c r="Y11" i="30" s="1"/>
  <c r="W7" i="30"/>
  <c r="Y7" i="30" s="1"/>
  <c r="W4" i="30"/>
  <c r="W8" i="30"/>
  <c r="Y8" i="30" s="1"/>
  <c r="W9" i="30"/>
  <c r="Y9" i="30" s="1"/>
  <c r="W12" i="30"/>
  <c r="Y12" i="30" s="1"/>
  <c r="W19" i="28"/>
  <c r="AG6" i="28"/>
  <c r="AI6" i="28" s="1"/>
  <c r="AG7" i="28"/>
  <c r="AI7" i="28" s="1"/>
  <c r="AG10" i="28"/>
  <c r="AI10" i="28" s="1"/>
  <c r="AG12" i="28"/>
  <c r="AI12" i="28" s="1"/>
  <c r="AG11" i="28"/>
  <c r="AI11" i="28" s="1"/>
  <c r="AG4" i="28"/>
  <c r="AI4" i="28" s="1"/>
  <c r="AG5" i="28"/>
  <c r="AI5" i="28" s="1"/>
  <c r="AG8" i="28"/>
  <c r="AI8" i="28" s="1"/>
  <c r="AG9" i="28"/>
  <c r="AI9" i="28" s="1"/>
  <c r="W20" i="30"/>
  <c r="AG17" i="29" l="1"/>
  <c r="AH17" i="29" s="1"/>
  <c r="X25" i="29"/>
  <c r="AG20" i="28"/>
  <c r="AH20" i="28" s="1"/>
  <c r="Z25" i="30"/>
  <c r="X17" i="29"/>
  <c r="X21" i="29"/>
  <c r="AG22" i="29"/>
  <c r="AH22" i="29" s="1"/>
  <c r="X20" i="28"/>
  <c r="X21" i="30"/>
  <c r="X17" i="30"/>
  <c r="AG23" i="30"/>
  <c r="AH23" i="30" s="1"/>
  <c r="AG25" i="30"/>
  <c r="AH25" i="30" s="1"/>
  <c r="X22" i="29"/>
  <c r="AG23" i="29"/>
  <c r="AH23" i="29" s="1"/>
  <c r="AG18" i="29"/>
  <c r="AH18" i="29" s="1"/>
  <c r="Z18" i="29"/>
  <c r="X18" i="29"/>
  <c r="X22" i="30"/>
  <c r="AG22" i="30"/>
  <c r="AH22" i="30" s="1"/>
  <c r="X23" i="29"/>
  <c r="AG24" i="29"/>
  <c r="AH24" i="29" s="1"/>
  <c r="X23" i="30"/>
  <c r="AG17" i="30"/>
  <c r="AH17" i="30" s="1"/>
  <c r="AG21" i="29"/>
  <c r="AH21" i="29" s="1"/>
  <c r="AG23" i="28"/>
  <c r="AH23" i="28" s="1"/>
  <c r="AG24" i="28"/>
  <c r="AH24" i="28" s="1"/>
  <c r="AG25" i="28"/>
  <c r="AH25" i="28" s="1"/>
  <c r="Z17" i="28"/>
  <c r="AG21" i="28"/>
  <c r="AH21" i="28" s="1"/>
  <c r="Z22" i="28"/>
  <c r="Z21" i="28"/>
  <c r="Z25" i="28"/>
  <c r="Z23" i="28"/>
  <c r="AG22" i="28"/>
  <c r="AH22" i="28" s="1"/>
  <c r="AG17" i="28"/>
  <c r="AH17" i="28" s="1"/>
  <c r="Z24" i="28"/>
  <c r="X17" i="28"/>
  <c r="X25" i="28"/>
  <c r="X23" i="28"/>
  <c r="X24" i="28"/>
  <c r="X21" i="28"/>
  <c r="X22" i="28"/>
  <c r="Z21" i="29"/>
  <c r="Z21" i="30"/>
  <c r="X20" i="29"/>
  <c r="Z17" i="29"/>
  <c r="AG20" i="29"/>
  <c r="AH20" i="29" s="1"/>
  <c r="Z20" i="28"/>
  <c r="Y7" i="28" s="1"/>
  <c r="AG19" i="30"/>
  <c r="AH19" i="30" s="1"/>
  <c r="Z19" i="30"/>
  <c r="X19" i="30"/>
  <c r="AG24" i="30"/>
  <c r="AH24" i="30" s="1"/>
  <c r="Z20" i="30"/>
  <c r="AG20" i="30"/>
  <c r="AH20" i="30" s="1"/>
  <c r="X20" i="30"/>
  <c r="AG25" i="29"/>
  <c r="AH25" i="29" s="1"/>
  <c r="Z22" i="30"/>
  <c r="Z20" i="29"/>
  <c r="AG21" i="30"/>
  <c r="AH21" i="30" s="1"/>
  <c r="Z24" i="29"/>
  <c r="X18" i="30"/>
  <c r="Z24" i="30"/>
  <c r="X18" i="28"/>
  <c r="AG19" i="28"/>
  <c r="AH19" i="28" s="1"/>
  <c r="Z19" i="28"/>
  <c r="Y6" i="28" s="1"/>
  <c r="X19" i="28"/>
  <c r="X25" i="30"/>
  <c r="Z22" i="29"/>
  <c r="Z18" i="30"/>
  <c r="Z17" i="30"/>
  <c r="Y6" i="30" s="1"/>
  <c r="Z18" i="28"/>
  <c r="AG19" i="29"/>
  <c r="AH19" i="29" s="1"/>
  <c r="Z19" i="29"/>
  <c r="X19" i="29"/>
  <c r="Z23" i="29"/>
  <c r="X24" i="30"/>
  <c r="X24" i="29"/>
  <c r="Z25" i="29"/>
  <c r="AG18" i="30"/>
  <c r="AH18" i="30" s="1"/>
  <c r="Z23" i="30"/>
  <c r="AG18" i="28"/>
  <c r="AH18" i="28" s="1"/>
  <c r="Y4" i="30" l="1"/>
  <c r="E11" i="30"/>
  <c r="D11" i="30" s="1"/>
  <c r="E8" i="29"/>
  <c r="E12" i="28"/>
  <c r="D12" i="28" s="1"/>
  <c r="E7" i="29"/>
  <c r="D7" i="29" s="1"/>
  <c r="E11" i="29"/>
  <c r="D11" i="29" s="1"/>
  <c r="E9" i="29"/>
  <c r="D9" i="29" s="1"/>
  <c r="E5" i="28"/>
  <c r="D5" i="28" s="1"/>
  <c r="E5" i="30"/>
  <c r="D5" i="30" s="1"/>
  <c r="E12" i="30"/>
  <c r="D12" i="30" s="1"/>
  <c r="E6" i="28"/>
  <c r="D6" i="28" s="1"/>
  <c r="E4" i="28"/>
  <c r="D4" i="28" s="1"/>
  <c r="E9" i="28"/>
  <c r="D9" i="28" s="1"/>
  <c r="E10" i="29"/>
  <c r="D10" i="29" s="1"/>
  <c r="E4" i="30"/>
  <c r="D4" i="30" s="1"/>
  <c r="E6" i="30"/>
  <c r="E8" i="28"/>
  <c r="E10" i="30"/>
  <c r="D10" i="30" s="1"/>
  <c r="E9" i="30"/>
  <c r="D9" i="30" s="1"/>
  <c r="E6" i="29"/>
  <c r="D6" i="29" s="1"/>
  <c r="E11" i="28"/>
  <c r="D11" i="28" s="1"/>
  <c r="E7" i="28"/>
  <c r="D7" i="28" s="1"/>
  <c r="E7" i="30"/>
  <c r="D7" i="30" s="1"/>
  <c r="E8" i="30"/>
  <c r="D8" i="30" s="1"/>
  <c r="E12" i="29"/>
  <c r="D12" i="29" s="1"/>
  <c r="E10" i="28"/>
  <c r="D10" i="28" s="1"/>
  <c r="E5" i="29"/>
  <c r="D5" i="29" s="1"/>
  <c r="E4" i="29"/>
  <c r="D4" i="29" s="1"/>
  <c r="Z12" i="29" l="1"/>
  <c r="AE10" i="29"/>
  <c r="AJ10" i="29"/>
  <c r="AJ8" i="29"/>
  <c r="AO8" i="29"/>
  <c r="Z4" i="29"/>
  <c r="AE4" i="29"/>
  <c r="AJ5" i="29"/>
  <c r="AJ9" i="29"/>
  <c r="AO9" i="29"/>
  <c r="AO7" i="29"/>
  <c r="AO11" i="29"/>
  <c r="AE5" i="29"/>
  <c r="AJ7" i="29"/>
  <c r="AE6" i="29"/>
  <c r="AE8" i="29"/>
  <c r="AO4" i="29"/>
  <c r="D8" i="29"/>
  <c r="C12" i="29" s="1"/>
  <c r="Z6" i="29"/>
  <c r="AJ6" i="29"/>
  <c r="Z5" i="29"/>
  <c r="Z8" i="29"/>
  <c r="AE11" i="29"/>
  <c r="Z10" i="29"/>
  <c r="AJ12" i="29"/>
  <c r="AO5" i="29"/>
  <c r="AO10" i="29"/>
  <c r="AE12" i="29"/>
  <c r="Z11" i="29"/>
  <c r="Z9" i="29"/>
  <c r="AJ11" i="29"/>
  <c r="AO12" i="29"/>
  <c r="AJ4" i="29"/>
  <c r="Z7" i="29"/>
  <c r="AO6" i="29"/>
  <c r="AE7" i="29"/>
  <c r="AE9" i="29"/>
  <c r="D8" i="28"/>
  <c r="C8" i="28" s="1"/>
  <c r="Z9" i="28"/>
  <c r="Z10" i="28"/>
  <c r="AO7" i="28"/>
  <c r="AE12" i="28"/>
  <c r="AE8" i="28"/>
  <c r="AJ11" i="28"/>
  <c r="AO11" i="28"/>
  <c r="AE9" i="28"/>
  <c r="AE10" i="28"/>
  <c r="AO5" i="28"/>
  <c r="AJ12" i="28"/>
  <c r="AE7" i="28"/>
  <c r="AJ7" i="28"/>
  <c r="AJ8" i="28"/>
  <c r="Z4" i="28"/>
  <c r="Z8" i="28"/>
  <c r="AO10" i="28"/>
  <c r="Z6" i="28"/>
  <c r="AO6" i="28"/>
  <c r="AJ10" i="28"/>
  <c r="AJ6" i="28"/>
  <c r="AE11" i="28"/>
  <c r="Z7" i="28"/>
  <c r="Z12" i="28"/>
  <c r="AO8" i="28"/>
  <c r="AO12" i="28"/>
  <c r="AE5" i="28"/>
  <c r="AO9" i="28"/>
  <c r="Z11" i="28"/>
  <c r="AE6" i="28"/>
  <c r="AJ4" i="28"/>
  <c r="AE4" i="28"/>
  <c r="AJ9" i="28"/>
  <c r="AJ5" i="28"/>
  <c r="Z5" i="28"/>
  <c r="AO4" i="28"/>
  <c r="D6" i="30"/>
  <c r="C6" i="30" s="1"/>
  <c r="AO7" i="30"/>
  <c r="AE5" i="30"/>
  <c r="AJ12" i="30"/>
  <c r="Z11" i="30"/>
  <c r="AO9" i="30"/>
  <c r="AJ6" i="30"/>
  <c r="AE4" i="30"/>
  <c r="AO6" i="30"/>
  <c r="AE6" i="30"/>
  <c r="AE11" i="30"/>
  <c r="AO8" i="30"/>
  <c r="AJ11" i="30"/>
  <c r="Z7" i="30"/>
  <c r="AJ4" i="30"/>
  <c r="AO12" i="30"/>
  <c r="Z6" i="30"/>
  <c r="AJ8" i="30"/>
  <c r="AE12" i="30"/>
  <c r="Z4" i="30"/>
  <c r="Z10" i="30"/>
  <c r="Z8" i="30"/>
  <c r="Z12" i="30"/>
  <c r="AO5" i="30"/>
  <c r="AO4" i="30"/>
  <c r="AE9" i="30"/>
  <c r="Z5" i="30"/>
  <c r="AJ7" i="30"/>
  <c r="AE7" i="30"/>
  <c r="AE10" i="30"/>
  <c r="AJ5" i="30"/>
  <c r="AJ9" i="30"/>
  <c r="AO11" i="30"/>
  <c r="AJ10" i="30"/>
  <c r="Z9" i="30"/>
  <c r="AO10" i="30"/>
  <c r="AE8" i="30"/>
  <c r="C10" i="29" l="1"/>
  <c r="AA7" i="29"/>
  <c r="C7" i="29"/>
  <c r="C5" i="29"/>
  <c r="C11" i="29"/>
  <c r="C4" i="29"/>
  <c r="AA5" i="29"/>
  <c r="C6" i="29"/>
  <c r="C9" i="29"/>
  <c r="AP10" i="29"/>
  <c r="AK8" i="29"/>
  <c r="C8" i="29"/>
  <c r="AA10" i="29"/>
  <c r="AP5" i="29"/>
  <c r="AF5" i="29"/>
  <c r="AK6" i="29"/>
  <c r="AA9" i="29"/>
  <c r="AF9" i="29"/>
  <c r="AP11" i="29"/>
  <c r="AP12" i="29"/>
  <c r="AK5" i="29"/>
  <c r="AP8" i="29"/>
  <c r="AP9" i="29"/>
  <c r="AA6" i="29"/>
  <c r="AK12" i="29"/>
  <c r="AF7" i="29"/>
  <c r="AP6" i="29"/>
  <c r="AK7" i="29"/>
  <c r="AF6" i="29"/>
  <c r="AK11" i="29"/>
  <c r="AA12" i="29"/>
  <c r="AA11" i="29"/>
  <c r="AP4" i="29"/>
  <c r="AA4" i="29"/>
  <c r="C9" i="28"/>
  <c r="AA8" i="30"/>
  <c r="AP6" i="28"/>
  <c r="AF6" i="28"/>
  <c r="AF10" i="29"/>
  <c r="C4" i="30"/>
  <c r="C4" i="28"/>
  <c r="AF12" i="29"/>
  <c r="AF8" i="29"/>
  <c r="AF11" i="29"/>
  <c r="AK4" i="29"/>
  <c r="AK10" i="30"/>
  <c r="AK4" i="28"/>
  <c r="AH4" i="28" s="1"/>
  <c r="AP11" i="28"/>
  <c r="AK10" i="29"/>
  <c r="AA6" i="28"/>
  <c r="C10" i="30"/>
  <c r="C7" i="30"/>
  <c r="AK9" i="29"/>
  <c r="AP7" i="29"/>
  <c r="C10" i="28"/>
  <c r="AA8" i="29"/>
  <c r="AF6" i="30"/>
  <c r="AF4" i="29"/>
  <c r="AC4" i="29" s="1"/>
  <c r="C12" i="30"/>
  <c r="C5" i="30"/>
  <c r="AP11" i="30"/>
  <c r="C6" i="28"/>
  <c r="C11" i="28"/>
  <c r="AK11" i="28"/>
  <c r="AK9" i="30"/>
  <c r="AK5" i="30"/>
  <c r="AF12" i="30"/>
  <c r="AK6" i="30"/>
  <c r="AP9" i="28"/>
  <c r="AA8" i="28"/>
  <c r="AF12" i="28"/>
  <c r="AP10" i="28"/>
  <c r="AP9" i="30"/>
  <c r="AF5" i="28"/>
  <c r="AA4" i="28"/>
  <c r="AP7" i="28"/>
  <c r="AA4" i="30"/>
  <c r="AA11" i="28"/>
  <c r="AA10" i="28"/>
  <c r="AP8" i="28"/>
  <c r="AP4" i="28"/>
  <c r="AA12" i="28"/>
  <c r="AF7" i="28"/>
  <c r="C7" i="28"/>
  <c r="AP6" i="30"/>
  <c r="AK8" i="30"/>
  <c r="AA11" i="30"/>
  <c r="AK7" i="30"/>
  <c r="AF9" i="30"/>
  <c r="AA7" i="30"/>
  <c r="AP7" i="30"/>
  <c r="AA5" i="28"/>
  <c r="AA7" i="28"/>
  <c r="AK12" i="28"/>
  <c r="AF7" i="30"/>
  <c r="AK8" i="28"/>
  <c r="AA9" i="28"/>
  <c r="AK4" i="30"/>
  <c r="AF8" i="30"/>
  <c r="AP4" i="30"/>
  <c r="AK11" i="30"/>
  <c r="AK5" i="28"/>
  <c r="AF11" i="28"/>
  <c r="AP5" i="28"/>
  <c r="C5" i="28"/>
  <c r="C9" i="30"/>
  <c r="AA6" i="30"/>
  <c r="AK12" i="30"/>
  <c r="AA5" i="30"/>
  <c r="AP10" i="30"/>
  <c r="AP5" i="30"/>
  <c r="AP8" i="30"/>
  <c r="AK9" i="28"/>
  <c r="AK6" i="28"/>
  <c r="AF10" i="28"/>
  <c r="C8" i="30"/>
  <c r="AA10" i="30"/>
  <c r="AF4" i="30"/>
  <c r="AF8" i="28"/>
  <c r="AF10" i="30"/>
  <c r="AP12" i="28"/>
  <c r="AP12" i="30"/>
  <c r="AK7" i="28"/>
  <c r="AF5" i="30"/>
  <c r="AA9" i="30"/>
  <c r="AA12" i="30"/>
  <c r="AF11" i="30"/>
  <c r="AF4" i="28"/>
  <c r="AK10" i="28"/>
  <c r="AF9" i="28"/>
  <c r="C11" i="30"/>
  <c r="C12" i="28"/>
  <c r="R29" i="27" l="1"/>
  <c r="I45" i="27" s="1"/>
  <c r="V27" i="27"/>
  <c r="AA27" i="27"/>
  <c r="S19" i="27"/>
  <c r="W22" i="27"/>
  <c r="T21" i="27"/>
  <c r="Y21" i="27"/>
  <c r="U19" i="27"/>
  <c r="X5" i="29"/>
  <c r="Z21" i="27"/>
  <c r="U20" i="27"/>
  <c r="AA20" i="27"/>
  <c r="Y19" i="27"/>
  <c r="W20" i="27"/>
  <c r="Y20" i="27"/>
  <c r="R22" i="27"/>
  <c r="I41" i="27" s="1"/>
  <c r="V20" i="27"/>
  <c r="Y22" i="27"/>
  <c r="V21" i="27"/>
  <c r="U22" i="27"/>
  <c r="R19" i="27"/>
  <c r="I38" i="27" s="1"/>
  <c r="Z20" i="27"/>
  <c r="S12" i="27"/>
  <c r="V22" i="27"/>
  <c r="U21" i="27"/>
  <c r="S21" i="27"/>
  <c r="W19" i="27"/>
  <c r="R21" i="27"/>
  <c r="I40" i="27" s="1"/>
  <c r="R20" i="27"/>
  <c r="I39" i="27" s="1"/>
  <c r="Q20" i="27"/>
  <c r="Q21" i="27" s="1"/>
  <c r="Q22" i="27" s="1"/>
  <c r="V19" i="27"/>
  <c r="AA19" i="27"/>
  <c r="S20" i="27"/>
  <c r="W21" i="27"/>
  <c r="T19" i="27"/>
  <c r="AA21" i="27"/>
  <c r="T22" i="27"/>
  <c r="Z22" i="27"/>
  <c r="Z19" i="27"/>
  <c r="T20" i="27"/>
  <c r="S22" i="27"/>
  <c r="AA22" i="27"/>
  <c r="X11" i="29"/>
  <c r="AH7" i="29"/>
  <c r="U12" i="27"/>
  <c r="R12" i="27"/>
  <c r="I34" i="27" s="1"/>
  <c r="T12" i="27"/>
  <c r="X8" i="29"/>
  <c r="AH12" i="29"/>
  <c r="Z28" i="27"/>
  <c r="AC6" i="29"/>
  <c r="AH4" i="29"/>
  <c r="T28" i="27"/>
  <c r="AC7" i="29"/>
  <c r="AC5" i="29"/>
  <c r="AH10" i="29"/>
  <c r="X6" i="29"/>
  <c r="X4" i="29"/>
  <c r="AC9" i="29"/>
  <c r="AA28" i="27"/>
  <c r="X12" i="29"/>
  <c r="AM10" i="29"/>
  <c r="S26" i="27"/>
  <c r="AM9" i="29"/>
  <c r="W28" i="27"/>
  <c r="X9" i="29"/>
  <c r="AH11" i="29"/>
  <c r="U28" i="27"/>
  <c r="T26" i="27"/>
  <c r="AH8" i="29"/>
  <c r="AA29" i="27"/>
  <c r="U26" i="27"/>
  <c r="AC12" i="29"/>
  <c r="X7" i="29"/>
  <c r="V29" i="27"/>
  <c r="S28" i="27"/>
  <c r="AH6" i="29"/>
  <c r="X10" i="29"/>
  <c r="AC10" i="29"/>
  <c r="AM8" i="29"/>
  <c r="V12" i="27"/>
  <c r="U29" i="27"/>
  <c r="W29" i="27"/>
  <c r="Z12" i="27"/>
  <c r="T27" i="27"/>
  <c r="Z27" i="27"/>
  <c r="S29" i="27"/>
  <c r="Y12" i="27"/>
  <c r="S27" i="27"/>
  <c r="AC8" i="29"/>
  <c r="AH5" i="29"/>
  <c r="Z29" i="27"/>
  <c r="R26" i="27"/>
  <c r="I42" i="27" s="1"/>
  <c r="Q27" i="27"/>
  <c r="Q28" i="27" s="1"/>
  <c r="Q29" i="27" s="1"/>
  <c r="AC11" i="29"/>
  <c r="AM7" i="29"/>
  <c r="W12" i="27"/>
  <c r="AM12" i="29"/>
  <c r="W27" i="27"/>
  <c r="Y28" i="27"/>
  <c r="AH9" i="29"/>
  <c r="R27" i="27"/>
  <c r="I43" i="27" s="1"/>
  <c r="Z26" i="27"/>
  <c r="Y29" i="27"/>
  <c r="AM11" i="29"/>
  <c r="W26" i="27"/>
  <c r="T29" i="27"/>
  <c r="U27" i="27"/>
  <c r="AA26" i="27"/>
  <c r="V28" i="27"/>
  <c r="V26" i="27"/>
  <c r="AA12" i="27"/>
  <c r="AM4" i="29"/>
  <c r="AM5" i="29"/>
  <c r="Y26" i="27"/>
  <c r="R28" i="27"/>
  <c r="I44" i="27" s="1"/>
  <c r="Y27" i="27"/>
  <c r="AM6" i="29"/>
  <c r="AH11" i="28"/>
  <c r="W14" i="27"/>
  <c r="AH10" i="28"/>
  <c r="AH6" i="28"/>
  <c r="Z14" i="27"/>
  <c r="Y13" i="27"/>
  <c r="V15" i="27"/>
  <c r="Y15" i="27"/>
  <c r="T14" i="27"/>
  <c r="Z15" i="27"/>
  <c r="AH9" i="28"/>
  <c r="X12" i="28"/>
  <c r="X9" i="28"/>
  <c r="X6" i="28"/>
  <c r="X10" i="28"/>
  <c r="X5" i="28"/>
  <c r="X8" i="28"/>
  <c r="X7" i="28"/>
  <c r="X4" i="28"/>
  <c r="X11" i="28"/>
  <c r="AA14" i="27"/>
  <c r="S15" i="27"/>
  <c r="X11" i="30"/>
  <c r="X8" i="30"/>
  <c r="X5" i="30"/>
  <c r="X12" i="30"/>
  <c r="X7" i="30"/>
  <c r="X10" i="30"/>
  <c r="X4" i="30"/>
  <c r="X9" i="30"/>
  <c r="X6" i="30"/>
  <c r="S14" i="27"/>
  <c r="AA15" i="27"/>
  <c r="AH11" i="30"/>
  <c r="AH8" i="30"/>
  <c r="AH5" i="30"/>
  <c r="AH12" i="30"/>
  <c r="AH6" i="30"/>
  <c r="AH10" i="30"/>
  <c r="AH9" i="30"/>
  <c r="AH4" i="30"/>
  <c r="AH7" i="30"/>
  <c r="AH7" i="28"/>
  <c r="U13" i="27"/>
  <c r="V13" i="27"/>
  <c r="AC11" i="30"/>
  <c r="AC8" i="30"/>
  <c r="AC5" i="30"/>
  <c r="AC12" i="30"/>
  <c r="AC10" i="30"/>
  <c r="AC7" i="30"/>
  <c r="AC4" i="30"/>
  <c r="AC6" i="30"/>
  <c r="AC9" i="30"/>
  <c r="AM11" i="30"/>
  <c r="AM6" i="30"/>
  <c r="AM10" i="30"/>
  <c r="AM4" i="30"/>
  <c r="AM9" i="30"/>
  <c r="AM8" i="30"/>
  <c r="AM12" i="30"/>
  <c r="AM5" i="30"/>
  <c r="AM7" i="30"/>
  <c r="R15" i="27"/>
  <c r="I37" i="27" s="1"/>
  <c r="Q13" i="27"/>
  <c r="Q14" i="27" s="1"/>
  <c r="AH8" i="28"/>
  <c r="U15" i="27"/>
  <c r="T13" i="27"/>
  <c r="Y14" i="27"/>
  <c r="Z13" i="27"/>
  <c r="AH12" i="28"/>
  <c r="S13" i="27"/>
  <c r="V14" i="27"/>
  <c r="W13" i="27"/>
  <c r="AM9" i="28"/>
  <c r="AM6" i="28"/>
  <c r="AM8" i="28"/>
  <c r="AM4" i="28"/>
  <c r="AM12" i="28"/>
  <c r="AM7" i="28"/>
  <c r="AM10" i="28"/>
  <c r="AM5" i="28"/>
  <c r="AM11" i="28"/>
  <c r="R13" i="27"/>
  <c r="I35" i="27" s="1"/>
  <c r="AC9" i="28"/>
  <c r="AC6" i="28"/>
  <c r="AC10" i="28"/>
  <c r="AC5" i="28"/>
  <c r="AC12" i="28"/>
  <c r="AC8" i="28"/>
  <c r="AC7" i="28"/>
  <c r="AC4" i="28"/>
  <c r="AC11" i="28"/>
  <c r="AH5" i="28"/>
  <c r="R14" i="27"/>
  <c r="I36" i="27" s="1"/>
  <c r="T15" i="27"/>
  <c r="AA13" i="27"/>
  <c r="W15" i="27"/>
  <c r="U14" i="27"/>
  <c r="Q15" i="27" l="1"/>
</calcChain>
</file>

<file path=xl/sharedStrings.xml><?xml version="1.0" encoding="utf-8"?>
<sst xmlns="http://schemas.openxmlformats.org/spreadsheetml/2006/main" count="1831" uniqueCount="370">
  <si>
    <t>Nr.</t>
  </si>
  <si>
    <t>Spielpaarung</t>
  </si>
  <si>
    <t>Ergebnis</t>
  </si>
  <si>
    <t>Tore</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</si>
  <si>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</si>
  <si>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</si>
  <si>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</si>
  <si>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</si>
  <si>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</si>
  <si>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</si>
  <si>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</si>
  <si>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</si>
  <si>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</si>
  <si>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</si>
  <si>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</si>
  <si>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</si>
  <si>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</si>
  <si>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</si>
  <si>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</si>
  <si>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</si>
  <si>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</si>
  <si>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</si>
  <si>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</si>
  <si>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</si>
  <si>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</si>
  <si>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</si>
  <si>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</si>
  <si>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</si>
  <si>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</si>
  <si>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</si>
  <si>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</si>
  <si>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</si>
  <si>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</si>
  <si>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</si>
  <si>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</si>
  <si>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</si>
  <si>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</si>
  <si>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</si>
  <si>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</si>
  <si>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</si>
  <si>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</si>
  <si>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</si>
  <si>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</si>
  <si>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</si>
  <si>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</si>
  <si>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</si>
  <si>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</si>
  <si>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</si>
  <si>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</si>
  <si>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</si>
  <si>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</si>
  <si>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</si>
  <si>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</si>
  <si>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</si>
  <si>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</si>
  <si>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</si>
  <si>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</si>
  <si>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</si>
  <si>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</si>
  <si>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Bonus</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</si>
  <si>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</si>
  <si>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</si>
  <si>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</si>
  <si>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</si>
  <si>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</si>
  <si>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</si>
  <si>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</si>
  <si>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</si>
  <si>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</si>
  <si>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</si>
  <si>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</si>
  <si>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</si>
  <si>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</si>
  <si>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</si>
  <si>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</si>
  <si>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</si>
  <si>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</si>
  <si>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</si>
  <si>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</si>
  <si>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</si>
  <si>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</si>
  <si>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</si>
  <si>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</si>
  <si>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</si>
  <si>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</si>
  <si>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</si>
  <si>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</si>
  <si>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</si>
  <si>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</si>
  <si>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</si>
  <si>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</si>
  <si>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</si>
  <si>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</si>
  <si>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</si>
  <si>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</si>
  <si>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</si>
  <si>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</si>
  <si>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Points</t>
  </si>
  <si>
    <t>Count</t>
  </si>
  <si>
    <t>Team</t>
  </si>
  <si>
    <t>Dir. Comparisons</t>
  </si>
  <si>
    <t>Direct Comparisons</t>
  </si>
  <si>
    <t>Goal difference</t>
  </si>
  <si>
    <t>Goals scored</t>
  </si>
  <si>
    <t>Difference</t>
  </si>
  <si>
    <t>Pld</t>
  </si>
  <si>
    <t>W</t>
  </si>
  <si>
    <t>D</t>
  </si>
  <si>
    <t>L</t>
  </si>
  <si>
    <t>GF</t>
  </si>
  <si>
    <t>GA</t>
  </si>
  <si>
    <t>GD</t>
  </si>
  <si>
    <t>Pts</t>
  </si>
  <si>
    <t>Pts+ GD+ GF</t>
  </si>
  <si>
    <t>Choose language</t>
  </si>
  <si>
    <t>my language</t>
  </si>
  <si>
    <t>english</t>
  </si>
  <si>
    <t>Direct comparisons</t>
  </si>
  <si>
    <t>Captions</t>
  </si>
  <si>
    <t>bonus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</si>
  <si>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</si>
  <si>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</si>
  <si>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</si>
  <si>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</si>
  <si>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</si>
  <si>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</si>
  <si>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</si>
  <si>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</si>
  <si>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</si>
  <si>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</si>
  <si>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</si>
  <si>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</si>
  <si>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</si>
  <si>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</si>
  <si>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</si>
  <si>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</si>
  <si>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</si>
  <si>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</si>
  <si>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English</t>
  </si>
  <si>
    <t>Deutsch</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</si>
  <si>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</si>
  <si>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</si>
  <si>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</si>
  <si>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</si>
  <si>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</si>
  <si>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</si>
  <si>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</si>
  <si>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</si>
  <si>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</si>
  <si>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</si>
  <si>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</si>
  <si>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</si>
  <si>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</si>
  <si>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</si>
  <si>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</si>
  <si>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</si>
  <si>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</si>
  <si>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Rote Schrift bedeutet, dass die Rangfolge auch mit dem direkten Vergleich nicht geklärt ist. Fair Play oder Los muss hier entscheiden.</t>
  </si>
  <si>
    <t>Red font means that the ranking is not clear even with the direct comparison. Fair play or lot has to decide here.</t>
  </si>
  <si>
    <t>Double match pairings and matches against oneself
lead to incorrect values in the overall table!</t>
  </si>
  <si>
    <t>first leg</t>
  </si>
  <si>
    <t>second leg</t>
  </si>
  <si>
    <t>pairing first</t>
  </si>
  <si>
    <t>pairing second</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</si>
  <si>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</si>
  <si>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</si>
  <si>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</si>
  <si>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</si>
  <si>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</si>
  <si>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</si>
  <si>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</si>
  <si>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</si>
  <si>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</si>
  <si>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</si>
  <si>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</si>
  <si>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</si>
  <si>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</si>
  <si>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</si>
  <si>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</si>
  <si>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</si>
  <si>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</si>
  <si>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</si>
  <si>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</si>
  <si>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</si>
  <si>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</si>
  <si>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</si>
  <si>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</si>
  <si>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</si>
  <si>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GD+ GF</t>
  </si>
  <si>
    <t>DirC</t>
  </si>
  <si>
    <t>Direct comparison over goal difference and goals forced</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</si>
  <si>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</si>
  <si>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</si>
  <si>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</si>
  <si>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</si>
  <si>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Modus für direkte Vergleiche:</t>
  </si>
  <si>
    <t>Direct comparison mode:</t>
  </si>
  <si>
    <t>Modus 1</t>
  </si>
  <si>
    <t>Modus 2</t>
  </si>
  <si>
    <t>Mode 1</t>
  </si>
  <si>
    <t>Mode 2</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</si>
  <si>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</si>
  <si>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</si>
  <si>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</si>
  <si>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</si>
  <si>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</si>
  <si>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</si>
  <si>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</si>
  <si>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</si>
  <si>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</si>
  <si>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</si>
  <si>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</si>
  <si>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</si>
  <si>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</si>
  <si>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</si>
  <si>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</si>
  <si>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</si>
  <si>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</si>
  <si>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</si>
  <si>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</si>
  <si>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</si>
  <si>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</si>
  <si>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&lt;-- max(A;B) --&gt;</t>
  </si>
  <si>
    <t>TieBr.</t>
  </si>
  <si>
    <t>DirC + TieBreak</t>
  </si>
  <si>
    <t>Tie Break Vorrunde</t>
  </si>
  <si>
    <t>Tie break preliminary round</t>
  </si>
  <si>
    <t>6A - 6B</t>
  </si>
  <si>
    <t>5A - 5B</t>
  </si>
  <si>
    <t>4A - 4B</t>
  </si>
  <si>
    <t>3A - 3B</t>
  </si>
  <si>
    <t>2A - 2B</t>
  </si>
  <si>
    <t>1A - 1B</t>
  </si>
  <si>
    <t>:</t>
  </si>
  <si>
    <t>Zusätzl. Pause (min)</t>
  </si>
  <si>
    <t>Addit. Pause (min)</t>
  </si>
  <si>
    <t>Turnierende:</t>
  </si>
  <si>
    <t>Tournament end:</t>
  </si>
  <si>
    <t>Elfmeter</t>
  </si>
  <si>
    <t>Penalty</t>
  </si>
  <si>
    <t>End of preliminary round:</t>
  </si>
  <si>
    <t>Ende der Vorrunde:</t>
  </si>
  <si>
    <t>Playing time per match:</t>
  </si>
  <si>
    <t>Spielzeit pro Spiel:</t>
  </si>
  <si>
    <t>Change time:</t>
  </si>
  <si>
    <t>Wechselzeit:</t>
  </si>
  <si>
    <t>Field</t>
  </si>
  <si>
    <t>Rang</t>
  </si>
  <si>
    <t>Rank</t>
  </si>
  <si>
    <t>Sind zwei oder mehr Mannschaften nicht unterscheidbar und wird eine Entscheidung z.B. durch Elfmeterschießen oder Los getroffen, genügt es, für die bevorzugte Mannschaft einen Bonuspunkt einzutragen.</t>
  </si>
  <si>
    <t>If two or more teams cannot be distinguished and a decision is made, for example, through a penalty shootout or drawing lots, it is sufficient to enter a bonus point for the preferred team.</t>
  </si>
  <si>
    <t>1A - 2B</t>
  </si>
  <si>
    <t>1B - 2A</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</si>
  <si>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</si>
  <si>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</si>
  <si>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</si>
  <si>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</si>
  <si>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</si>
  <si>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</si>
  <si>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</si>
  <si>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</si>
  <si>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</si>
  <si>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</si>
  <si>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</si>
  <si>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</si>
  <si>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</si>
  <si>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</si>
  <si>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</si>
  <si>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</si>
  <si>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Mainz 05</t>
  </si>
  <si>
    <t>Inter Mailand</t>
  </si>
  <si>
    <t>Manchester City</t>
  </si>
  <si>
    <t>SSV Wildbach</t>
  </si>
  <si>
    <t>FC Grönlingen</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</si>
  <si>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</si>
  <si>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</si>
  <si>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</si>
  <si>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</si>
  <si>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</si>
  <si>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</si>
  <si>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</si>
  <si>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</si>
  <si>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</si>
  <si>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</si>
  <si>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</si>
  <si>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</si>
  <si>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</si>
  <si>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</si>
  <si>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</si>
  <si>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</si>
  <si>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</si>
  <si>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</si>
  <si>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(eff. Anz.)</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</si>
  <si>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</si>
  <si>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</si>
  <si>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</si>
  <si>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</si>
  <si>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</si>
  <si>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</si>
  <si>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</si>
  <si>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</si>
  <si>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</si>
  <si>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</si>
  <si>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</si>
  <si>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</si>
  <si>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</si>
  <si>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</si>
  <si>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</si>
  <si>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</si>
  <si>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</si>
  <si>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</si>
  <si>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</si>
  <si>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</si>
  <si>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</si>
  <si>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</si>
  <si>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</si>
  <si>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</si>
  <si>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</si>
  <si>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GDz</t>
  </si>
  <si>
    <t>3A</t>
  </si>
  <si>
    <t>1B</t>
  </si>
  <si>
    <t>First and second in the group</t>
  </si>
  <si>
    <t>Gruppenerste und -zweite</t>
  </si>
  <si>
    <t>Third and fourth in the group</t>
  </si>
  <si>
    <t>Gruppendritte und -vierte</t>
  </si>
  <si>
    <t>Fifth and sixth in the group</t>
  </si>
  <si>
    <t>Gruppenfünfte und -sechste</t>
  </si>
  <si>
    <t>1A</t>
  </si>
  <si>
    <t>2A</t>
  </si>
  <si>
    <t>2B</t>
  </si>
  <si>
    <t>3B</t>
  </si>
  <si>
    <t>4A</t>
  </si>
  <si>
    <t>4B</t>
  </si>
  <si>
    <t>5A</t>
  </si>
  <si>
    <t>5B</t>
  </si>
  <si>
    <t>6A</t>
  </si>
  <si>
    <t>6B</t>
  </si>
  <si>
    <t>End of tournament (final round 4):</t>
  </si>
  <si>
    <t>Turnierende (Endrunde 4):</t>
  </si>
  <si>
    <t>VFB Essenheim</t>
  </si>
  <si>
    <t>Version  1.6
03.05.2024</t>
  </si>
  <si>
    <t>Langenthal 1</t>
  </si>
  <si>
    <t>Murten 1</t>
  </si>
  <si>
    <t>Murten 2</t>
  </si>
  <si>
    <t>Thun</t>
  </si>
  <si>
    <t>Langenthal 13</t>
  </si>
  <si>
    <t>Langenthal 11</t>
  </si>
  <si>
    <t>Langenthal 2</t>
  </si>
  <si>
    <t>Thun 13_1</t>
  </si>
  <si>
    <t>Thun 13_2</t>
  </si>
  <si>
    <t>Veranstalter:  Kadetten Thun</t>
  </si>
  <si>
    <t>Sportplatz Progymatte, Pestalozzistrasse 25, 3600 Thun</t>
  </si>
  <si>
    <t>Beginn:  08:30 Uhr</t>
  </si>
  <si>
    <t>Fussballturnier Kadettentage 2024</t>
  </si>
  <si>
    <t>Burgdorf 11</t>
  </si>
  <si>
    <t>Spiel Nr.</t>
  </si>
  <si>
    <t>Platz</t>
  </si>
  <si>
    <t>Finalspiele</t>
  </si>
  <si>
    <t>Zeit</t>
  </si>
  <si>
    <t>Bezeichnung</t>
  </si>
  <si>
    <t>Wertung Gruppe B</t>
  </si>
  <si>
    <t>Kategorie 13</t>
  </si>
  <si>
    <t>Spiel</t>
  </si>
  <si>
    <t>Langentahl 13</t>
  </si>
  <si>
    <t>Rangliste</t>
  </si>
  <si>
    <t>Kategorie 11</t>
  </si>
  <si>
    <t>Punkte</t>
  </si>
  <si>
    <t xml:space="preserve">Zeit </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</si>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</sst>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72"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b/>
      <sz val="12"/>
      <color rgb="FFFF0000"/>
      <name val="Calibri"/>
      <family val="2"/>
      <scheme val="minor"/>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b/>
      <sz val="10"/>
      <color theme="8"/>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sz val="10"/>
      <color theme="8" tint="-0.499984740745262"/>
      <name val="Calibri"/>
      <family val="2"/>
    </font>
    <font>
      <b/>
      <sz val="14"/>
      <color rgb="FFDA0000"/>
      <name val="Calibri"/>
      <family val="2"/>
      <scheme val="minor"/>
    </font>
    <font>
      <sz val="10"/>
      <color rgb="FFDA0000"/>
      <name val="Arial"/>
      <family val="2"/>
    </font>
    <font>
      <b/>
      <sz val="18"/>
      <color rgb="FF0070C0"/>
      <name val="Calibri"/>
      <family val="2"/>
    </font>
  </fonts>
  <fills count="2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
      <patternFill patternType="solid">
        <fgColor theme="0"/>
        <bgColor indexed="64"/>
      </patternFill>
    </fill>
  </fills>
  <borders count="29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style="thin">
        <color rgb="FFA50021"/>
      </left>
      <right style="thick">
        <color theme="2" tint="-0.499984740745262"/>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2" tint="-0.499984740745262"/>
      </left>
      <right style="thin">
        <color theme="2" tint="-0.499984740745262"/>
      </right>
      <top style="thick">
        <color theme="2" tint="-0.499984740745262"/>
      </top>
      <bottom style="thin">
        <color theme="2" tint="-0.499984740745262"/>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style="medium">
        <color theme="2" tint="-0.499984740745262"/>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ck">
        <color theme="1" tint="0.34998626667073579"/>
      </left>
      <right/>
      <top/>
      <bottom/>
      <diagonal/>
    </border>
    <border>
      <left style="thin">
        <color rgb="FF7F7F7F"/>
      </left>
      <right style="thin">
        <color rgb="FF7F7F7F"/>
      </right>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bottom style="thick">
        <color rgb="FFFF0000"/>
      </bottom>
      <diagonal/>
    </border>
    <border>
      <left style="thick">
        <color theme="0" tint="-0.499984740745262"/>
      </left>
      <right/>
      <top/>
      <bottom style="thick">
        <color rgb="FFFF0000"/>
      </bottom>
      <diagonal/>
    </border>
    <border>
      <left/>
      <right/>
      <top/>
      <bottom style="thick">
        <color rgb="FFFF0000"/>
      </bottom>
      <diagonal/>
    </border>
    <border>
      <left/>
      <right style="thick">
        <color theme="0" tint="-0.499984740745262"/>
      </right>
      <top/>
      <bottom style="thick">
        <color rgb="FFFF0000"/>
      </bottom>
      <diagonal/>
    </border>
    <border>
      <left/>
      <right style="thick">
        <color theme="2" tint="-0.499984740745262"/>
      </right>
      <top/>
      <bottom style="thick">
        <color rgb="FFFF0000"/>
      </bottom>
      <diagonal/>
    </border>
    <border>
      <left style="thick">
        <color theme="2" tint="-0.499984740745262"/>
      </left>
      <right/>
      <top/>
      <bottom style="thick">
        <color rgb="FFFF0000"/>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9" tint="0.39994506668294322"/>
      </left>
      <right/>
      <top style="thick">
        <color theme="9" tint="0.39994506668294322"/>
      </top>
      <bottom/>
      <diagonal/>
    </border>
    <border>
      <left/>
      <right/>
      <top style="thick">
        <color theme="9" tint="0.39994506668294322"/>
      </top>
      <bottom/>
      <diagonal/>
    </border>
    <border>
      <left/>
      <right style="thick">
        <color theme="9" tint="0.39994506668294322"/>
      </right>
      <top style="thick">
        <color theme="9" tint="0.39994506668294322"/>
      </top>
      <bottom/>
      <diagonal/>
    </border>
    <border>
      <left style="thick">
        <color theme="9" tint="0.39994506668294322"/>
      </left>
      <right/>
      <top/>
      <bottom style="thick">
        <color theme="9" tint="0.39994506668294322"/>
      </bottom>
      <diagonal/>
    </border>
    <border>
      <left/>
      <right/>
      <top/>
      <bottom style="thick">
        <color theme="9" tint="0.39994506668294322"/>
      </bottom>
      <diagonal/>
    </border>
    <border>
      <left/>
      <right style="thick">
        <color theme="9" tint="0.39994506668294322"/>
      </right>
      <top/>
      <bottom style="thick">
        <color theme="9" tint="0.3999450666829432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style="thin">
        <color theme="2" tint="-0.499984740745262"/>
      </left>
      <right/>
      <top/>
      <bottom style="thin">
        <color theme="2" tint="-0.24994659260841701"/>
      </bottom>
      <diagonal/>
    </border>
    <border>
      <left style="thin">
        <color theme="2" tint="-0.499984740745262"/>
      </left>
      <right/>
      <top style="thin">
        <color theme="2" tint="-0.24994659260841701"/>
      </top>
      <bottom style="thin">
        <color theme="2" tint="-0.24994659260841701"/>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499984740745262"/>
      </left>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style="thin">
        <color theme="2" tint="-0.499984740745262"/>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right style="thin">
        <color theme="2" tint="-0.499984740745262"/>
      </right>
      <top style="thick">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right style="thin">
        <color theme="2" tint="-0.499984740745262"/>
      </right>
      <top/>
      <bottom style="thin">
        <color theme="2" tint="-0.24994659260841701"/>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style="thick">
        <color theme="2" tint="-0.499984740745262"/>
      </left>
      <right/>
      <top style="medium">
        <color theme="2" tint="-0.499984740745262"/>
      </top>
      <bottom/>
      <diagonal/>
    </border>
    <border>
      <left style="thick">
        <color theme="0" tint="-0.499984740745262"/>
      </left>
      <right style="thick">
        <color theme="0" tint="-0.499984740745262"/>
      </right>
      <top/>
      <bottom style="thick">
        <color rgb="FFDA0000"/>
      </bottom>
      <diagonal/>
    </border>
    <border>
      <left style="thick">
        <color theme="0" tint="-0.499984740745262"/>
      </left>
      <right/>
      <top/>
      <bottom style="thick">
        <color rgb="FFDA0000"/>
      </bottom>
      <diagonal/>
    </border>
    <border>
      <left/>
      <right/>
      <top/>
      <bottom style="thick">
        <color rgb="FFDA0000"/>
      </bottom>
      <diagonal/>
    </border>
    <border>
      <left/>
      <right style="thick">
        <color theme="0" tint="-0.499984740745262"/>
      </right>
      <top/>
      <bottom style="thick">
        <color rgb="FFDA0000"/>
      </bottom>
      <diagonal/>
    </border>
    <border>
      <left/>
      <right style="thick">
        <color theme="2" tint="-0.499984740745262"/>
      </right>
      <top/>
      <bottom style="thick">
        <color rgb="FFDA0000"/>
      </bottom>
      <diagonal/>
    </border>
    <border>
      <left style="thick">
        <color theme="2" tint="-0.499984740745262"/>
      </left>
      <right/>
      <top/>
      <bottom style="thick">
        <color rgb="FFDA0000"/>
      </bottom>
      <diagonal/>
    </border>
    <border>
      <left style="thick">
        <color theme="0" tint="-0.499984740745262"/>
      </left>
      <right style="thick">
        <color theme="0" tint="-0.499984740745262"/>
      </right>
      <top style="thick">
        <color rgb="FFDA0000"/>
      </top>
      <bottom/>
      <diagonal/>
    </border>
    <border>
      <left style="thick">
        <color theme="0" tint="-0.499984740745262"/>
      </left>
      <right/>
      <top style="thick">
        <color rgb="FFDA0000"/>
      </top>
      <bottom/>
      <diagonal/>
    </border>
    <border>
      <left/>
      <right/>
      <top style="thick">
        <color rgb="FFDA0000"/>
      </top>
      <bottom/>
      <diagonal/>
    </border>
    <border>
      <left/>
      <right style="thick">
        <color theme="0" tint="-0.499984740745262"/>
      </right>
      <top style="thick">
        <color rgb="FFDA0000"/>
      </top>
      <bottom/>
      <diagonal/>
    </border>
    <border>
      <left/>
      <right style="thick">
        <color theme="2" tint="-0.499984740745262"/>
      </right>
      <top style="thick">
        <color rgb="FFDA0000"/>
      </top>
      <bottom/>
      <diagonal/>
    </border>
    <border>
      <left style="thick">
        <color theme="2" tint="-0.499984740745262"/>
      </left>
      <right/>
      <top style="thick">
        <color rgb="FFDA0000"/>
      </top>
      <bottom/>
      <diagonal/>
    </border>
    <border>
      <left/>
      <right style="thin">
        <color theme="2" tint="-0.24994659260841701"/>
      </right>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s>
  <cellStyleXfs count="4">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cellStyleXfs>
  <cellXfs count="783">
    <xf numFmtId="0" fontId="0" fillId="0" borderId="0" xfId="0"/>
    <xf numFmtId="0" fontId="7" fillId="0" borderId="0" xfId="0" applyFont="1" applyAlignment="1" applyProtection="1">
      <alignment horizontal="center" vertical="center"/>
      <protection hidden="1"/>
    </xf>
    <xf numFmtId="0" fontId="7" fillId="0" borderId="0" xfId="0" applyFont="1" applyAlignment="1" applyProtection="1">
      <alignment vertical="center"/>
      <protection hidden="1"/>
    </xf>
    <xf numFmtId="0" fontId="8" fillId="0" borderId="0" xfId="0" applyFont="1" applyAlignment="1" applyProtection="1">
      <alignment vertical="center"/>
      <protection hidden="1"/>
    </xf>
    <xf numFmtId="0" fontId="7" fillId="0" borderId="1" xfId="0" applyFont="1" applyBorder="1" applyAlignment="1" applyProtection="1">
      <alignment vertical="center"/>
      <protection hidden="1"/>
    </xf>
    <xf numFmtId="0" fontId="7" fillId="3" borderId="2" xfId="0" applyFont="1" applyFill="1" applyBorder="1" applyAlignment="1" applyProtection="1">
      <alignment vertical="center"/>
      <protection hidden="1"/>
    </xf>
    <xf numFmtId="0" fontId="7" fillId="4" borderId="2" xfId="0" applyFont="1" applyFill="1" applyBorder="1" applyAlignment="1" applyProtection="1">
      <alignment horizontal="center" vertical="center"/>
      <protection hidden="1"/>
    </xf>
    <xf numFmtId="0" fontId="7" fillId="5" borderId="2" xfId="0" applyFont="1" applyFill="1" applyBorder="1" applyAlignment="1" applyProtection="1">
      <alignment horizontal="center" vertical="center"/>
      <protection hidden="1"/>
    </xf>
    <xf numFmtId="0" fontId="7" fillId="0" borderId="0" xfId="0" applyFont="1"/>
    <xf numFmtId="0" fontId="9" fillId="6" borderId="3" xfId="2" applyNumberFormat="1" applyAlignment="1" applyProtection="1">
      <alignment horizontal="center" vertical="center" readingOrder="1"/>
    </xf>
    <xf numFmtId="11" fontId="7" fillId="0" borderId="0" xfId="0" applyNumberFormat="1" applyFont="1" applyAlignment="1" applyProtection="1">
      <alignment vertical="center"/>
      <protection hidden="1"/>
    </xf>
    <xf numFmtId="0" fontId="7" fillId="7" borderId="2" xfId="0" applyFont="1" applyFill="1" applyBorder="1" applyAlignment="1" applyProtection="1">
      <alignment horizontal="center" vertical="center"/>
      <protection hidden="1"/>
    </xf>
    <xf numFmtId="0" fontId="7" fillId="0" borderId="9" xfId="0" applyFont="1" applyBorder="1" applyAlignment="1" applyProtection="1">
      <alignment vertical="center"/>
      <protection hidden="1"/>
    </xf>
    <xf numFmtId="0" fontId="7" fillId="0" borderId="10" xfId="0" applyFont="1" applyBorder="1" applyAlignment="1" applyProtection="1">
      <alignment vertical="center"/>
      <protection hidden="1"/>
    </xf>
    <xf numFmtId="0" fontId="7" fillId="0" borderId="11" xfId="0" applyFont="1" applyBorder="1" applyAlignment="1" applyProtection="1">
      <alignment vertical="center"/>
      <protection hidden="1"/>
    </xf>
    <xf numFmtId="0" fontId="7" fillId="0" borderId="12" xfId="0" applyFont="1" applyBorder="1" applyAlignment="1" applyProtection="1">
      <alignment vertical="center"/>
      <protection hidden="1"/>
    </xf>
    <xf numFmtId="0" fontId="7" fillId="0" borderId="13" xfId="0" applyFont="1" applyBorder="1" applyAlignment="1" applyProtection="1">
      <alignment vertical="center"/>
      <protection hidden="1"/>
    </xf>
    <xf numFmtId="0" fontId="7" fillId="0" borderId="14" xfId="0" applyFont="1" applyBorder="1" applyAlignment="1" applyProtection="1">
      <alignment vertical="center"/>
      <protection hidden="1"/>
    </xf>
    <xf numFmtId="0" fontId="10" fillId="0" borderId="15" xfId="0" applyFont="1" applyBorder="1" applyAlignment="1" applyProtection="1">
      <alignment horizontal="center" vertical="center"/>
      <protection hidden="1"/>
    </xf>
    <xf numFmtId="0" fontId="10" fillId="0" borderId="16" xfId="0" applyFont="1" applyBorder="1" applyAlignment="1" applyProtection="1">
      <alignment horizontal="center" vertical="center"/>
      <protection hidden="1"/>
    </xf>
    <xf numFmtId="0" fontId="10" fillId="0" borderId="17" xfId="0" applyFont="1" applyBorder="1" applyAlignment="1" applyProtection="1">
      <alignment horizontal="center" vertical="center"/>
      <protection hidden="1"/>
    </xf>
    <xf numFmtId="3" fontId="7" fillId="0" borderId="0" xfId="0" applyNumberFormat="1" applyFont="1" applyAlignment="1" applyProtection="1">
      <alignment vertical="center"/>
      <protection hidden="1"/>
    </xf>
    <xf numFmtId="3" fontId="7" fillId="0" borderId="0" xfId="0" applyNumberFormat="1" applyFont="1" applyAlignment="1" applyProtection="1">
      <alignment horizontal="right" vertical="center"/>
      <protection hidden="1"/>
    </xf>
    <xf numFmtId="0" fontId="12" fillId="0" borderId="0" xfId="0" applyFont="1" applyAlignment="1" applyProtection="1">
      <alignment horizontal="center" vertical="center"/>
      <protection hidden="1"/>
    </xf>
    <xf numFmtId="0" fontId="8" fillId="0" borderId="0" xfId="0" applyFont="1" applyAlignment="1" applyProtection="1">
      <alignment horizontal="center" vertical="center"/>
      <protection hidden="1"/>
    </xf>
    <xf numFmtId="0" fontId="7" fillId="0" borderId="18" xfId="0" applyFont="1" applyBorder="1" applyAlignment="1" applyProtection="1">
      <alignment horizontal="center" vertical="center"/>
      <protection hidden="1"/>
    </xf>
    <xf numFmtId="3" fontId="11" fillId="0" borderId="0" xfId="0" applyNumberFormat="1" applyFont="1" applyAlignment="1" applyProtection="1">
      <alignment horizontal="center" vertical="center"/>
      <protection hidden="1"/>
    </xf>
    <xf numFmtId="0" fontId="7" fillId="0" borderId="0" xfId="0" applyFont="1" applyAlignment="1">
      <alignment horizontal="center" vertical="center"/>
    </xf>
    <xf numFmtId="0" fontId="7" fillId="0" borderId="19" xfId="0" applyFont="1" applyBorder="1" applyAlignment="1" applyProtection="1">
      <alignment vertical="center"/>
      <protection hidden="1"/>
    </xf>
    <xf numFmtId="0" fontId="7" fillId="0" borderId="20" xfId="0" applyFont="1" applyBorder="1" applyAlignment="1" applyProtection="1">
      <alignment horizontal="center" vertical="center"/>
      <protection hidden="1"/>
    </xf>
    <xf numFmtId="0" fontId="7" fillId="0" borderId="21" xfId="0" applyFont="1" applyBorder="1" applyAlignment="1" applyProtection="1">
      <alignment horizontal="center" vertical="center"/>
      <protection hidden="1"/>
    </xf>
    <xf numFmtId="0" fontId="7" fillId="0" borderId="22" xfId="0" applyFont="1" applyBorder="1" applyAlignment="1" applyProtection="1">
      <alignment vertical="center"/>
      <protection hidden="1"/>
    </xf>
    <xf numFmtId="0" fontId="7" fillId="0" borderId="23" xfId="0" applyFont="1" applyBorder="1" applyAlignment="1" applyProtection="1">
      <alignment horizontal="center" vertical="center"/>
      <protection hidden="1"/>
    </xf>
    <xf numFmtId="0" fontId="7" fillId="0" borderId="24" xfId="0" applyFont="1" applyBorder="1" applyAlignment="1" applyProtection="1">
      <alignment vertical="center"/>
      <protection hidden="1"/>
    </xf>
    <xf numFmtId="0" fontId="7" fillId="0" borderId="25" xfId="0" applyFont="1" applyBorder="1" applyAlignment="1" applyProtection="1">
      <alignment horizontal="center" vertical="center"/>
      <protection hidden="1"/>
    </xf>
    <xf numFmtId="0" fontId="7" fillId="0" borderId="26" xfId="0" applyFont="1" applyBorder="1" applyAlignment="1" applyProtection="1">
      <alignment horizontal="center" vertical="center"/>
      <protection hidden="1"/>
    </xf>
    <xf numFmtId="0" fontId="7" fillId="0" borderId="19" xfId="0" applyFont="1" applyBorder="1" applyAlignment="1" applyProtection="1">
      <alignment horizontal="center" vertical="center"/>
      <protection hidden="1"/>
    </xf>
    <xf numFmtId="0" fontId="7" fillId="0" borderId="22" xfId="0" applyFont="1" applyBorder="1" applyAlignment="1" applyProtection="1">
      <alignment horizontal="center" vertical="center"/>
      <protection hidden="1"/>
    </xf>
    <xf numFmtId="0" fontId="7" fillId="0" borderId="24" xfId="0" applyFont="1" applyBorder="1" applyAlignment="1" applyProtection="1">
      <alignment horizontal="center" vertical="center"/>
      <protection hidden="1"/>
    </xf>
    <xf numFmtId="0" fontId="5" fillId="0" borderId="0" xfId="0" applyFont="1"/>
    <xf numFmtId="0" fontId="15" fillId="0" borderId="0" xfId="0" applyFont="1"/>
    <xf numFmtId="0" fontId="7" fillId="0" borderId="37" xfId="0" applyFont="1" applyBorder="1" applyAlignment="1" applyProtection="1">
      <alignment horizontal="right" vertical="center" indent="1"/>
      <protection hidden="1"/>
    </xf>
    <xf numFmtId="0" fontId="7" fillId="0" borderId="40" xfId="0" applyFont="1" applyBorder="1" applyAlignment="1" applyProtection="1">
      <alignment horizontal="right" vertical="center" indent="1"/>
      <protection hidden="1"/>
    </xf>
    <xf numFmtId="0" fontId="7" fillId="0" borderId="42" xfId="0" applyFont="1" applyBorder="1" applyAlignment="1" applyProtection="1">
      <alignment horizontal="right" vertical="center" indent="1"/>
      <protection hidden="1"/>
    </xf>
    <xf numFmtId="0" fontId="18" fillId="0" borderId="0" xfId="0" applyFont="1"/>
    <xf numFmtId="0" fontId="21" fillId="0" borderId="56" xfId="0" applyFont="1" applyBorder="1" applyAlignment="1">
      <alignment horizontal="center" vertical="center"/>
    </xf>
    <xf numFmtId="0" fontId="21" fillId="0" borderId="70" xfId="0" applyFont="1" applyBorder="1" applyAlignment="1">
      <alignment horizontal="left" vertical="center"/>
    </xf>
    <xf numFmtId="0" fontId="21" fillId="0" borderId="51" xfId="0" applyFont="1" applyBorder="1" applyAlignment="1">
      <alignment horizontal="right" vertical="center"/>
    </xf>
    <xf numFmtId="0" fontId="7" fillId="0" borderId="0" xfId="0" quotePrefix="1" applyFont="1" applyAlignment="1" applyProtection="1">
      <alignment vertical="center"/>
      <protection hidden="1"/>
    </xf>
    <xf numFmtId="0" fontId="7" fillId="0" borderId="73" xfId="0" applyFont="1" applyBorder="1" applyAlignment="1" applyProtection="1">
      <alignment vertical="center"/>
      <protection hidden="1"/>
    </xf>
    <xf numFmtId="0" fontId="7" fillId="0" borderId="74" xfId="0" applyFont="1" applyBorder="1" applyAlignment="1" applyProtection="1">
      <alignment vertical="center"/>
      <protection hidden="1"/>
    </xf>
    <xf numFmtId="0" fontId="7" fillId="0" borderId="75" xfId="0" applyFont="1" applyBorder="1" applyAlignment="1" applyProtection="1">
      <alignment vertical="center"/>
      <protection hidden="1"/>
    </xf>
    <xf numFmtId="0" fontId="7" fillId="0" borderId="76" xfId="0" applyFont="1" applyBorder="1" applyAlignment="1" applyProtection="1">
      <alignment vertical="center"/>
      <protection hidden="1"/>
    </xf>
    <xf numFmtId="0" fontId="7" fillId="0" borderId="77" xfId="0" applyFont="1" applyBorder="1" applyAlignment="1" applyProtection="1">
      <alignment vertical="center"/>
      <protection hidden="1"/>
    </xf>
    <xf numFmtId="0" fontId="7" fillId="0" borderId="78" xfId="0" applyFont="1" applyBorder="1" applyAlignment="1" applyProtection="1">
      <alignment vertical="center"/>
      <protection hidden="1"/>
    </xf>
    <xf numFmtId="0" fontId="7" fillId="0" borderId="79" xfId="0" applyFont="1" applyBorder="1" applyAlignment="1" applyProtection="1">
      <alignment vertical="center"/>
      <protection hidden="1"/>
    </xf>
    <xf numFmtId="0" fontId="7" fillId="0" borderId="39" xfId="0" applyFont="1" applyBorder="1" applyAlignment="1" applyProtection="1">
      <alignment horizontal="left" vertical="center"/>
      <protection hidden="1"/>
    </xf>
    <xf numFmtId="0" fontId="7" fillId="0" borderId="41" xfId="0" applyFont="1" applyBorder="1" applyAlignment="1" applyProtection="1">
      <alignment horizontal="left" vertical="center"/>
      <protection hidden="1"/>
    </xf>
    <xf numFmtId="0" fontId="7" fillId="0" borderId="43" xfId="0" applyFont="1" applyBorder="1" applyAlignment="1" applyProtection="1">
      <alignment horizontal="left" vertical="center"/>
      <protection hidden="1"/>
    </xf>
    <xf numFmtId="3" fontId="11" fillId="0" borderId="0" xfId="0" applyNumberFormat="1" applyFont="1" applyAlignment="1">
      <alignment horizontal="center"/>
    </xf>
    <xf numFmtId="0" fontId="14" fillId="9" borderId="34" xfId="0" applyFont="1" applyFill="1" applyBorder="1" applyAlignment="1">
      <alignment horizontal="center" vertical="center"/>
    </xf>
    <xf numFmtId="0" fontId="18" fillId="0" borderId="0" xfId="0" applyFont="1" applyAlignment="1">
      <alignment horizontal="center"/>
    </xf>
    <xf numFmtId="0" fontId="7" fillId="0" borderId="83" xfId="0" applyFont="1" applyBorder="1" applyAlignment="1" applyProtection="1">
      <alignment horizontal="right" vertical="center" indent="1"/>
      <protection hidden="1"/>
    </xf>
    <xf numFmtId="0" fontId="7" fillId="0" borderId="84" xfId="0" applyFont="1" applyBorder="1" applyAlignment="1" applyProtection="1">
      <alignment horizontal="right" vertical="center" indent="1"/>
      <protection hidden="1"/>
    </xf>
    <xf numFmtId="0" fontId="7" fillId="0" borderId="85" xfId="0" applyFont="1" applyBorder="1" applyAlignment="1" applyProtection="1">
      <alignment horizontal="right" vertical="center" indent="1"/>
      <protection hidden="1"/>
    </xf>
    <xf numFmtId="165" fontId="18" fillId="0" borderId="0" xfId="0" applyNumberFormat="1" applyFont="1" applyAlignment="1">
      <alignment horizontal="center" vertical="center"/>
    </xf>
    <xf numFmtId="0" fontId="34" fillId="0" borderId="0" xfId="0" applyFont="1" applyAlignment="1">
      <alignment horizontal="center" vertical="center" wrapText="1"/>
    </xf>
    <xf numFmtId="0" fontId="2" fillId="0" borderId="0" xfId="0" applyFont="1" applyAlignment="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8" xfId="0" applyFill="1" applyBorder="1" applyAlignment="1" applyProtection="1">
      <alignment horizontal="left" indent="1"/>
      <protection locked="0"/>
    </xf>
    <xf numFmtId="0" fontId="0" fillId="13" borderId="99" xfId="0" applyFill="1" applyBorder="1" applyAlignment="1" applyProtection="1">
      <alignment horizontal="left" indent="1"/>
      <protection locked="0"/>
    </xf>
    <xf numFmtId="0" fontId="0" fillId="14" borderId="100" xfId="0" applyFill="1" applyBorder="1" applyAlignment="1" applyProtection="1">
      <alignment horizontal="left" indent="1"/>
      <protection locked="0"/>
    </xf>
    <xf numFmtId="0" fontId="36" fillId="0" borderId="93" xfId="0" applyFont="1" applyBorder="1" applyAlignment="1">
      <alignment horizontal="left" indent="1"/>
    </xf>
    <xf numFmtId="0" fontId="0" fillId="0" borderId="94" xfId="0" applyBorder="1" applyAlignment="1">
      <alignment horizontal="left" indent="1"/>
    </xf>
    <xf numFmtId="0" fontId="0" fillId="0" borderId="101" xfId="0" applyBorder="1" applyAlignment="1">
      <alignment horizontal="left" indent="1"/>
    </xf>
    <xf numFmtId="0" fontId="36" fillId="0" borderId="96" xfId="0" applyFont="1" applyBorder="1" applyAlignment="1">
      <alignment horizontal="left" indent="1"/>
    </xf>
    <xf numFmtId="0" fontId="0" fillId="0" borderId="0" xfId="0" applyAlignment="1">
      <alignment horizontal="left" indent="1"/>
    </xf>
    <xf numFmtId="0" fontId="0" fillId="0" borderId="92" xfId="0" applyBorder="1" applyAlignment="1">
      <alignment horizontal="left" indent="1"/>
    </xf>
    <xf numFmtId="0" fontId="33" fillId="0" borderId="0" xfId="0" applyFont="1"/>
    <xf numFmtId="0" fontId="37" fillId="0" borderId="0" xfId="0" applyFont="1"/>
    <xf numFmtId="0" fontId="0" fillId="0" borderId="0" xfId="0" applyAlignment="1">
      <alignment vertical="center"/>
    </xf>
    <xf numFmtId="0" fontId="0" fillId="14" borderId="100" xfId="0" applyFill="1" applyBorder="1" applyAlignment="1" applyProtection="1">
      <alignment horizontal="left" vertical="top" wrapText="1" indent="1"/>
      <protection locked="0"/>
    </xf>
    <xf numFmtId="0" fontId="0" fillId="12" borderId="98" xfId="0" applyFill="1" applyBorder="1" applyAlignment="1" applyProtection="1">
      <alignment horizontal="left" vertical="top" wrapText="1" indent="1"/>
      <protection locked="0"/>
    </xf>
    <xf numFmtId="0" fontId="0" fillId="13" borderId="99" xfId="0" applyFill="1" applyBorder="1" applyAlignment="1" applyProtection="1">
      <alignment horizontal="left" vertical="top" wrapText="1" indent="1"/>
      <protection locked="0"/>
    </xf>
    <xf numFmtId="0" fontId="0" fillId="13" borderId="103" xfId="0" applyFill="1" applyBorder="1" applyAlignment="1" applyProtection="1">
      <alignment horizontal="left" vertical="top" wrapText="1" indent="1"/>
      <protection locked="0"/>
    </xf>
    <xf numFmtId="0" fontId="0" fillId="13" borderId="97" xfId="0" applyFill="1" applyBorder="1" applyAlignment="1" applyProtection="1">
      <alignment horizontal="left" vertical="top" indent="1"/>
      <protection locked="0"/>
    </xf>
    <xf numFmtId="0" fontId="4" fillId="12" borderId="98" xfId="0" applyFont="1" applyFill="1" applyBorder="1" applyAlignment="1" applyProtection="1">
      <alignment horizontal="left" vertical="center" indent="1"/>
      <protection locked="0"/>
    </xf>
    <xf numFmtId="0" fontId="4" fillId="14" borderId="100" xfId="0" applyFont="1" applyFill="1" applyBorder="1" applyAlignment="1" applyProtection="1">
      <alignment horizontal="left" vertical="center" indent="1"/>
      <protection locked="0"/>
    </xf>
    <xf numFmtId="0" fontId="4" fillId="14" borderId="100" xfId="0" applyFont="1" applyFill="1" applyBorder="1" applyAlignment="1" applyProtection="1">
      <alignment horizontal="left" vertical="top" wrapText="1" indent="1"/>
      <protection locked="0"/>
    </xf>
    <xf numFmtId="0" fontId="4" fillId="12" borderId="98" xfId="0" applyFont="1" applyFill="1" applyBorder="1" applyAlignment="1" applyProtection="1">
      <alignment horizontal="left" indent="1"/>
      <protection locked="0"/>
    </xf>
    <xf numFmtId="0" fontId="4" fillId="14" borderId="100" xfId="0" applyFont="1" applyFill="1" applyBorder="1" applyAlignment="1" applyProtection="1">
      <alignment horizontal="left" indent="1"/>
      <protection locked="0"/>
    </xf>
    <xf numFmtId="0" fontId="4" fillId="14" borderId="100" xfId="0" applyFont="1" applyFill="1" applyBorder="1" applyAlignment="1">
      <alignment horizontal="left" indent="1"/>
    </xf>
    <xf numFmtId="0" fontId="4" fillId="13" borderId="99" xfId="0" applyFont="1" applyFill="1" applyBorder="1" applyAlignment="1" applyProtection="1">
      <alignment horizontal="left" indent="1"/>
      <protection locked="0"/>
    </xf>
    <xf numFmtId="0" fontId="4" fillId="12" borderId="102" xfId="0" applyFont="1" applyFill="1" applyBorder="1" applyAlignment="1" applyProtection="1">
      <alignment horizontal="left" vertical="top" indent="1"/>
      <protection locked="0"/>
    </xf>
    <xf numFmtId="0" fontId="4" fillId="14" borderId="100" xfId="0" applyFont="1" applyFill="1" applyBorder="1" applyAlignment="1" applyProtection="1">
      <alignment horizontal="left" vertical="top" indent="1"/>
      <protection locked="0"/>
    </xf>
    <xf numFmtId="0" fontId="4" fillId="0" borderId="0" xfId="0" applyFont="1"/>
    <xf numFmtId="0" fontId="27" fillId="0" borderId="0" xfId="0" applyFont="1"/>
    <xf numFmtId="0" fontId="32" fillId="0" borderId="0" xfId="0" applyFont="1" applyAlignment="1">
      <alignment horizontal="left" vertical="center" wrapText="1"/>
    </xf>
    <xf numFmtId="0" fontId="4" fillId="12" borderId="104" xfId="0" applyFont="1" applyFill="1" applyBorder="1" applyAlignment="1" applyProtection="1">
      <alignment horizontal="left" vertical="top" indent="1"/>
      <protection locked="0"/>
    </xf>
    <xf numFmtId="0" fontId="1" fillId="13" borderId="91" xfId="0" applyFont="1" applyFill="1" applyBorder="1" applyAlignment="1" applyProtection="1">
      <alignment horizontal="center" vertical="center"/>
      <protection locked="0"/>
    </xf>
    <xf numFmtId="0" fontId="4" fillId="14" borderId="96" xfId="0" applyFont="1" applyFill="1" applyBorder="1" applyAlignment="1" applyProtection="1">
      <alignment horizontal="left" vertical="top" indent="1"/>
      <protection locked="0"/>
    </xf>
    <xf numFmtId="0" fontId="7" fillId="0" borderId="32" xfId="0" applyFont="1" applyBorder="1" applyAlignment="1" applyProtection="1">
      <alignment horizontal="center" vertical="center"/>
      <protection hidden="1"/>
    </xf>
    <xf numFmtId="0" fontId="7" fillId="0" borderId="29" xfId="0" applyFont="1" applyBorder="1" applyAlignment="1" applyProtection="1">
      <alignment horizontal="center" vertical="center"/>
      <protection hidden="1"/>
    </xf>
    <xf numFmtId="0" fontId="20" fillId="0" borderId="112" xfId="0" applyFont="1" applyBorder="1" applyAlignment="1">
      <alignment horizontal="center" vertical="center"/>
    </xf>
    <xf numFmtId="0" fontId="20" fillId="0" borderId="45" xfId="0" applyFont="1" applyBorder="1" applyAlignment="1">
      <alignment horizontal="center" vertical="center"/>
    </xf>
    <xf numFmtId="0" fontId="20" fillId="0" borderId="48" xfId="0" applyFont="1" applyBorder="1" applyAlignment="1">
      <alignment horizontal="center" vertical="center"/>
    </xf>
    <xf numFmtId="0" fontId="31" fillId="13" borderId="113" xfId="0" applyFont="1" applyFill="1" applyBorder="1" applyAlignment="1">
      <alignment horizontal="center" vertical="center"/>
    </xf>
    <xf numFmtId="164" fontId="20" fillId="0" borderId="35" xfId="0" applyNumberFormat="1" applyFont="1" applyBorder="1" applyAlignment="1">
      <alignment horizontal="center" vertical="center"/>
    </xf>
    <xf numFmtId="164" fontId="20" fillId="0" borderId="36" xfId="0" applyNumberFormat="1" applyFont="1" applyBorder="1" applyAlignment="1">
      <alignment horizontal="center" vertical="center"/>
    </xf>
    <xf numFmtId="0" fontId="18" fillId="13" borderId="34" xfId="0" applyFont="1" applyFill="1" applyBorder="1"/>
    <xf numFmtId="3" fontId="7" fillId="0" borderId="32" xfId="0" applyNumberFormat="1" applyFont="1" applyBorder="1" applyAlignment="1" applyProtection="1">
      <alignment horizontal="center" vertical="center"/>
      <protection hidden="1"/>
    </xf>
    <xf numFmtId="0" fontId="21" fillId="0" borderId="0" xfId="0" applyFont="1" applyAlignment="1">
      <alignment horizontal="center" vertical="center"/>
    </xf>
    <xf numFmtId="0" fontId="20" fillId="0" borderId="0" xfId="0" applyFont="1" applyAlignment="1">
      <alignment horizontal="center" vertical="center"/>
    </xf>
    <xf numFmtId="0" fontId="20" fillId="8" borderId="45" xfId="0" applyFont="1" applyFill="1" applyBorder="1" applyAlignment="1">
      <alignment horizontal="center" vertical="center"/>
    </xf>
    <xf numFmtId="0" fontId="31" fillId="13" borderId="117" xfId="0" applyFont="1" applyFill="1" applyBorder="1" applyAlignment="1">
      <alignment horizontal="left" vertical="center" indent="1"/>
    </xf>
    <xf numFmtId="0" fontId="20" fillId="0" borderId="118" xfId="0" applyFont="1" applyBorder="1" applyAlignment="1">
      <alignment horizontal="left" vertical="center" indent="1"/>
    </xf>
    <xf numFmtId="0" fontId="20" fillId="0" borderId="119" xfId="0" applyFont="1" applyBorder="1" applyAlignment="1">
      <alignment horizontal="left" vertical="center" indent="1"/>
    </xf>
    <xf numFmtId="0" fontId="20" fillId="0" borderId="120" xfId="0" applyFont="1" applyBorder="1" applyAlignment="1">
      <alignment horizontal="left" vertical="center" indent="1"/>
    </xf>
    <xf numFmtId="0" fontId="31" fillId="13" borderId="115" xfId="0" applyFont="1" applyFill="1" applyBorder="1" applyAlignment="1">
      <alignment horizontal="center" vertical="center"/>
    </xf>
    <xf numFmtId="0" fontId="40" fillId="0" borderId="116" xfId="0" applyFont="1" applyBorder="1" applyAlignment="1">
      <alignment horizontal="center" vertical="center"/>
    </xf>
    <xf numFmtId="0" fontId="40" fillId="0" borderId="50" xfId="0" applyFont="1" applyBorder="1" applyAlignment="1">
      <alignment horizontal="center" vertical="center"/>
    </xf>
    <xf numFmtId="0" fontId="40" fillId="0" borderId="52" xfId="0" applyFont="1" applyBorder="1" applyAlignment="1">
      <alignment horizontal="center" vertical="center"/>
    </xf>
    <xf numFmtId="165" fontId="21" fillId="13" borderId="121" xfId="0" applyNumberFormat="1" applyFont="1" applyFill="1" applyBorder="1" applyAlignment="1">
      <alignment horizontal="center" vertical="center"/>
    </xf>
    <xf numFmtId="165" fontId="21" fillId="13" borderId="113" xfId="0" applyNumberFormat="1" applyFont="1" applyFill="1" applyBorder="1" applyAlignment="1">
      <alignment horizontal="center" vertical="center"/>
    </xf>
    <xf numFmtId="164" fontId="20" fillId="0" borderId="0" xfId="0" applyNumberFormat="1" applyFont="1" applyAlignment="1">
      <alignment horizontal="center" vertical="center"/>
    </xf>
    <xf numFmtId="0" fontId="20" fillId="0" borderId="0" xfId="0" applyFont="1" applyAlignment="1">
      <alignment horizontal="left" vertical="center" indent="1"/>
    </xf>
    <xf numFmtId="0" fontId="40" fillId="0" borderId="0" xfId="0" applyFont="1" applyAlignment="1">
      <alignment horizontal="center" vertical="center"/>
    </xf>
    <xf numFmtId="0" fontId="20" fillId="8" borderId="123" xfId="0" applyFont="1" applyFill="1" applyBorder="1" applyAlignment="1">
      <alignment horizontal="center" vertical="center"/>
    </xf>
    <xf numFmtId="0" fontId="20" fillId="0" borderId="124" xfId="0" applyFont="1" applyBorder="1" applyAlignment="1">
      <alignment horizontal="center" vertical="center"/>
    </xf>
    <xf numFmtId="0" fontId="20" fillId="0" borderId="126" xfId="0" applyFont="1" applyBorder="1" applyAlignment="1">
      <alignment horizontal="center" vertical="center"/>
    </xf>
    <xf numFmtId="0" fontId="4" fillId="12" borderId="98" xfId="0" applyFont="1" applyFill="1" applyBorder="1" applyAlignment="1" applyProtection="1">
      <alignment horizontal="left" vertical="top" wrapText="1" indent="1"/>
      <protection locked="0"/>
    </xf>
    <xf numFmtId="0" fontId="7" fillId="0" borderId="38" xfId="0" applyFont="1" applyBorder="1" applyAlignment="1" applyProtection="1">
      <alignment horizontal="center" vertical="center"/>
      <protection hidden="1"/>
    </xf>
    <xf numFmtId="0" fontId="7" fillId="0" borderId="39" xfId="0" applyFont="1" applyBorder="1" applyAlignment="1" applyProtection="1">
      <alignment horizontal="center" vertical="center"/>
      <protection hidden="1"/>
    </xf>
    <xf numFmtId="0" fontId="7" fillId="0" borderId="41" xfId="0" applyFont="1" applyBorder="1" applyAlignment="1" applyProtection="1">
      <alignment horizontal="center" vertical="center"/>
      <protection hidden="1"/>
    </xf>
    <xf numFmtId="0" fontId="7" fillId="0" borderId="72" xfId="0" applyFont="1" applyBorder="1" applyAlignment="1" applyProtection="1">
      <alignment horizontal="center" vertical="center"/>
      <protection hidden="1"/>
    </xf>
    <xf numFmtId="0" fontId="7" fillId="0" borderId="43" xfId="0" applyFont="1" applyBorder="1" applyAlignment="1" applyProtection="1">
      <alignment horizontal="center" vertical="center"/>
      <protection hidden="1"/>
    </xf>
    <xf numFmtId="0" fontId="7" fillId="0" borderId="72" xfId="0" applyFont="1" applyBorder="1" applyAlignment="1" applyProtection="1">
      <alignment vertical="center"/>
      <protection hidden="1"/>
    </xf>
    <xf numFmtId="0" fontId="7" fillId="0" borderId="37" xfId="0" applyFont="1" applyBorder="1" applyAlignment="1" applyProtection="1">
      <alignment horizontal="center" vertical="center"/>
      <protection hidden="1"/>
    </xf>
    <xf numFmtId="0" fontId="7" fillId="0" borderId="40" xfId="0" applyFont="1" applyBorder="1" applyAlignment="1" applyProtection="1">
      <alignment horizontal="center" vertical="center"/>
      <protection hidden="1"/>
    </xf>
    <xf numFmtId="0" fontId="7" fillId="0" borderId="42" xfId="0" applyFont="1" applyBorder="1" applyAlignment="1" applyProtection="1">
      <alignment horizontal="center" vertical="center"/>
      <protection hidden="1"/>
    </xf>
    <xf numFmtId="0" fontId="18" fillId="0" borderId="127" xfId="0" applyFont="1" applyBorder="1" applyAlignment="1">
      <alignment horizontal="center" vertical="center"/>
    </xf>
    <xf numFmtId="0" fontId="18" fillId="0" borderId="128" xfId="0" applyFont="1" applyBorder="1" applyAlignment="1">
      <alignment horizontal="center" vertical="center"/>
    </xf>
    <xf numFmtId="0" fontId="18" fillId="0" borderId="129" xfId="0" applyFont="1" applyBorder="1" applyAlignment="1">
      <alignment horizontal="center" vertical="center"/>
    </xf>
    <xf numFmtId="0" fontId="31" fillId="13" borderId="132" xfId="0" applyFont="1" applyFill="1" applyBorder="1" applyAlignment="1">
      <alignment horizontal="center" vertical="center"/>
    </xf>
    <xf numFmtId="0" fontId="20" fillId="0" borderId="122" xfId="0" applyFont="1" applyBorder="1" applyAlignment="1">
      <alignment horizontal="center" vertical="center"/>
    </xf>
    <xf numFmtId="0" fontId="20" fillId="0" borderId="56" xfId="0" applyFont="1" applyBorder="1" applyAlignment="1">
      <alignment horizontal="center" vertical="center"/>
    </xf>
    <xf numFmtId="0" fontId="20" fillId="0" borderId="57" xfId="0" applyFont="1" applyBorder="1" applyAlignment="1">
      <alignment horizontal="center" vertical="center"/>
    </xf>
    <xf numFmtId="165" fontId="21" fillId="13" borderId="135" xfId="0" applyNumberFormat="1" applyFont="1" applyFill="1" applyBorder="1" applyAlignment="1">
      <alignment horizontal="center" vertical="center"/>
    </xf>
    <xf numFmtId="0" fontId="20" fillId="0" borderId="136" xfId="0" applyFont="1" applyBorder="1" applyAlignment="1">
      <alignment horizontal="center" vertical="center"/>
    </xf>
    <xf numFmtId="0" fontId="20" fillId="0" borderId="46" xfId="0" applyFont="1" applyBorder="1" applyAlignment="1">
      <alignment horizontal="center" vertical="center"/>
    </xf>
    <xf numFmtId="0" fontId="20" fillId="8" borderId="49"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2" fillId="0" borderId="0" xfId="0" applyFont="1" applyAlignment="1" applyProtection="1">
      <alignment horizontal="center" vertical="center"/>
      <protection hidden="1"/>
    </xf>
    <xf numFmtId="0" fontId="42" fillId="0" borderId="72" xfId="0" applyFont="1" applyBorder="1" applyAlignment="1" applyProtection="1">
      <alignment horizontal="center" vertical="center"/>
      <protection hidden="1"/>
    </xf>
    <xf numFmtId="0" fontId="4" fillId="12" borderId="104" xfId="0" applyFont="1" applyFill="1" applyBorder="1" applyAlignment="1" applyProtection="1">
      <alignment horizontal="left" vertical="top" wrapText="1" indent="1"/>
      <protection locked="0"/>
    </xf>
    <xf numFmtId="0" fontId="4" fillId="14" borderId="96"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Alignment="1">
      <alignment horizontal="left" vertical="center"/>
    </xf>
    <xf numFmtId="165" fontId="43" fillId="0" borderId="0" xfId="0" applyNumberFormat="1" applyFont="1" applyAlignment="1">
      <alignment horizontal="right" vertical="center" indent="1"/>
    </xf>
    <xf numFmtId="165" fontId="44" fillId="0" borderId="0" xfId="0" applyNumberFormat="1" applyFont="1"/>
    <xf numFmtId="0" fontId="47" fillId="0" borderId="0" xfId="0" applyFont="1" applyAlignment="1">
      <alignment horizontal="left" vertical="center" wrapText="1"/>
    </xf>
    <xf numFmtId="0" fontId="48" fillId="0" borderId="0" xfId="0" applyFont="1" applyAlignment="1">
      <alignment horizontal="right" indent="1"/>
    </xf>
    <xf numFmtId="167" fontId="23" fillId="0" borderId="45" xfId="0" applyNumberFormat="1" applyFont="1" applyBorder="1" applyAlignment="1">
      <alignment horizontal="center" vertical="center"/>
    </xf>
    <xf numFmtId="0" fontId="23" fillId="0" borderId="112" xfId="0" applyFont="1" applyBorder="1" applyAlignment="1">
      <alignment horizontal="center" vertical="center"/>
    </xf>
    <xf numFmtId="0" fontId="23" fillId="0" borderId="45" xfId="0" applyFont="1" applyBorder="1" applyAlignment="1">
      <alignment horizontal="center" vertical="center"/>
    </xf>
    <xf numFmtId="167" fontId="23" fillId="0" borderId="48" xfId="0" applyNumberFormat="1" applyFont="1" applyBorder="1" applyAlignment="1">
      <alignment horizontal="center" vertical="center"/>
    </xf>
    <xf numFmtId="0" fontId="23" fillId="0" borderId="48" xfId="0" applyFont="1" applyBorder="1" applyAlignment="1">
      <alignment horizontal="center" vertical="center"/>
    </xf>
    <xf numFmtId="0" fontId="21" fillId="0" borderId="57" xfId="0" applyFont="1" applyBorder="1" applyAlignment="1">
      <alignment horizontal="center" vertical="center"/>
    </xf>
    <xf numFmtId="0" fontId="21" fillId="0" borderId="148" xfId="0" applyFont="1" applyBorder="1" applyAlignment="1">
      <alignment horizontal="right" vertical="center"/>
    </xf>
    <xf numFmtId="0" fontId="21" fillId="0" borderId="149" xfId="0" applyFont="1" applyBorder="1" applyAlignment="1">
      <alignment horizontal="center" vertical="center"/>
    </xf>
    <xf numFmtId="0" fontId="21" fillId="0" borderId="151" xfId="0" applyFont="1" applyBorder="1" applyAlignment="1">
      <alignment horizontal="left" vertical="center"/>
    </xf>
    <xf numFmtId="0" fontId="19" fillId="9" borderId="152" xfId="0" applyFont="1" applyFill="1" applyBorder="1" applyAlignment="1">
      <alignment horizontal="center"/>
    </xf>
    <xf numFmtId="0" fontId="19" fillId="9" borderId="115" xfId="0" applyFont="1" applyFill="1" applyBorder="1" applyAlignment="1">
      <alignment horizontal="center"/>
    </xf>
    <xf numFmtId="167" fontId="23" fillId="0" borderId="112" xfId="0" applyNumberFormat="1" applyFont="1" applyBorder="1" applyAlignment="1">
      <alignment horizontal="center" vertical="center"/>
    </xf>
    <xf numFmtId="0" fontId="14" fillId="9" borderId="80" xfId="0" applyFont="1" applyFill="1" applyBorder="1" applyAlignment="1">
      <alignment horizontal="center" vertical="center"/>
    </xf>
    <xf numFmtId="0" fontId="20" fillId="0" borderId="133" xfId="0" applyFont="1" applyBorder="1" applyAlignment="1">
      <alignment horizontal="left" vertical="center"/>
    </xf>
    <xf numFmtId="0" fontId="20" fillId="0" borderId="125" xfId="0" applyFont="1" applyBorder="1" applyAlignment="1">
      <alignment horizontal="left" vertical="center"/>
    </xf>
    <xf numFmtId="0" fontId="20" fillId="0" borderId="134" xfId="0" applyFont="1" applyBorder="1" applyAlignment="1">
      <alignment horizontal="left" vertical="center"/>
    </xf>
    <xf numFmtId="0" fontId="50" fillId="0" borderId="0" xfId="0" applyFont="1" applyAlignment="1">
      <alignment horizontal="center" vertical="center"/>
    </xf>
    <xf numFmtId="0" fontId="0" fillId="0" borderId="155" xfId="0" applyBorder="1"/>
    <xf numFmtId="0" fontId="0" fillId="0" borderId="156" xfId="0" applyBorder="1" applyAlignment="1">
      <alignment horizontal="left" indent="1"/>
    </xf>
    <xf numFmtId="0" fontId="0" fillId="0" borderId="107" xfId="0" applyBorder="1"/>
    <xf numFmtId="0" fontId="0" fillId="0" borderId="108" xfId="0" applyBorder="1" applyAlignment="1">
      <alignment horizontal="left" indent="1"/>
    </xf>
    <xf numFmtId="0" fontId="0" fillId="0" borderId="109" xfId="0" applyBorder="1"/>
    <xf numFmtId="0" fontId="0" fillId="0" borderId="111" xfId="0" applyBorder="1" applyAlignment="1">
      <alignment horizontal="left" indent="1"/>
    </xf>
    <xf numFmtId="0" fontId="7" fillId="0" borderId="158" xfId="0" applyFont="1" applyBorder="1" applyAlignment="1" applyProtection="1">
      <alignment vertical="center"/>
      <protection hidden="1"/>
    </xf>
    <xf numFmtId="0" fontId="7" fillId="0" borderId="157" xfId="0" applyFont="1" applyBorder="1" applyAlignment="1" applyProtection="1">
      <alignment horizontal="center" vertical="center"/>
      <protection hidden="1"/>
    </xf>
    <xf numFmtId="0" fontId="6" fillId="0" borderId="45"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2" xfId="0" applyFont="1" applyFill="1" applyBorder="1" applyAlignment="1">
      <alignment horizontal="center" vertical="center" shrinkToFit="1"/>
    </xf>
    <xf numFmtId="0" fontId="14" fillId="9" borderId="71"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66" xfId="0" applyFont="1" applyFill="1" applyBorder="1" applyAlignment="1">
      <alignment horizontal="center" vertical="center" shrinkToFit="1"/>
    </xf>
    <xf numFmtId="165" fontId="14" fillId="9" borderId="62" xfId="0" applyNumberFormat="1" applyFont="1" applyFill="1" applyBorder="1" applyAlignment="1">
      <alignment vertical="center" shrinkToFit="1"/>
    </xf>
    <xf numFmtId="165" fontId="14" fillId="9" borderId="71" xfId="0" applyNumberFormat="1" applyFont="1" applyFill="1" applyBorder="1" applyAlignment="1">
      <alignment vertical="center" shrinkToFit="1"/>
    </xf>
    <xf numFmtId="0" fontId="6" fillId="0" borderId="137" xfId="0" applyFont="1" applyBorder="1" applyAlignment="1">
      <alignment horizontal="center" vertical="center" shrinkToFit="1"/>
    </xf>
    <xf numFmtId="0" fontId="6" fillId="0" borderId="138" xfId="0" applyFont="1" applyBorder="1" applyAlignment="1">
      <alignment horizontal="center" vertical="center" shrinkToFit="1"/>
    </xf>
    <xf numFmtId="0" fontId="6" fillId="0" borderId="139" xfId="0" applyFont="1" applyBorder="1" applyAlignment="1">
      <alignment horizontal="center" vertical="center" shrinkToFit="1"/>
    </xf>
    <xf numFmtId="0" fontId="6" fillId="0" borderId="139" xfId="0" applyFont="1" applyBorder="1" applyAlignment="1">
      <alignment horizontal="right" vertical="center" shrinkToFit="1"/>
    </xf>
    <xf numFmtId="0" fontId="6" fillId="0" borderId="140" xfId="0" applyFont="1" applyBorder="1" applyAlignment="1">
      <alignment horizontal="center" vertical="center" shrinkToFit="1"/>
    </xf>
    <xf numFmtId="0" fontId="6" fillId="0" borderId="137" xfId="0" applyFont="1" applyBorder="1" applyAlignment="1">
      <alignment horizontal="left" vertical="center" shrinkToFit="1"/>
    </xf>
    <xf numFmtId="0" fontId="16" fillId="0" borderId="141" xfId="0" applyFont="1" applyBorder="1" applyAlignment="1">
      <alignment horizontal="center" vertical="center" shrinkToFit="1"/>
    </xf>
    <xf numFmtId="0" fontId="6" fillId="8" borderId="142" xfId="0" applyFont="1" applyFill="1" applyBorder="1" applyAlignment="1">
      <alignment horizontal="center" vertical="center" shrinkToFit="1"/>
    </xf>
    <xf numFmtId="0" fontId="6" fillId="0" borderId="141" xfId="0" applyFont="1" applyBorder="1" applyAlignment="1">
      <alignment horizontal="center" vertical="center" shrinkToFit="1"/>
    </xf>
    <xf numFmtId="0" fontId="6" fillId="0" borderId="130" xfId="0" applyFont="1" applyBorder="1" applyAlignment="1">
      <alignment horizontal="left" vertical="center" shrinkToFit="1"/>
    </xf>
    <xf numFmtId="0" fontId="6" fillId="0" borderId="50" xfId="0" applyFont="1" applyBorder="1" applyAlignment="1">
      <alignment horizontal="center" vertical="center" shrinkToFit="1"/>
    </xf>
    <xf numFmtId="0" fontId="6" fillId="0" borderId="51" xfId="0" applyFont="1" applyBorder="1" applyAlignment="1">
      <alignment horizontal="center" vertical="center" shrinkToFit="1"/>
    </xf>
    <xf numFmtId="0" fontId="6" fillId="0" borderId="51" xfId="0" applyFont="1" applyBorder="1" applyAlignment="1">
      <alignment horizontal="right" vertical="center" shrinkToFit="1"/>
    </xf>
    <xf numFmtId="0" fontId="6" fillId="0" borderId="56" xfId="0" applyFont="1" applyBorder="1" applyAlignment="1">
      <alignment horizontal="center" vertical="center" shrinkToFit="1"/>
    </xf>
    <xf numFmtId="0" fontId="6" fillId="0" borderId="50" xfId="0" applyFont="1" applyBorder="1" applyAlignment="1">
      <alignment horizontal="left" vertical="center" shrinkToFit="1"/>
    </xf>
    <xf numFmtId="0" fontId="16" fillId="0" borderId="46" xfId="0" applyFont="1" applyBorder="1" applyAlignment="1">
      <alignment horizontal="center" vertical="center" shrinkToFit="1"/>
    </xf>
    <xf numFmtId="0" fontId="6" fillId="0" borderId="44" xfId="0" applyFont="1" applyBorder="1" applyAlignment="1">
      <alignment horizontal="center" vertical="center" shrinkToFit="1"/>
    </xf>
    <xf numFmtId="0" fontId="6" fillId="8" borderId="45" xfId="0" applyFont="1" applyFill="1" applyBorder="1" applyAlignment="1">
      <alignment horizontal="center" vertical="center" shrinkToFit="1"/>
    </xf>
    <xf numFmtId="0" fontId="6" fillId="0" borderId="46" xfId="0" applyFont="1" applyBorder="1" applyAlignment="1">
      <alignment horizontal="center" vertical="center" shrinkToFit="1"/>
    </xf>
    <xf numFmtId="0" fontId="6" fillId="0" borderId="131" xfId="0" applyFont="1" applyBorder="1" applyAlignment="1">
      <alignment horizontal="left" vertical="center" shrinkToFit="1"/>
    </xf>
    <xf numFmtId="0" fontId="6" fillId="0" borderId="52"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3" xfId="0" applyFont="1" applyBorder="1" applyAlignment="1">
      <alignment horizontal="right" vertical="center" shrinkToFit="1"/>
    </xf>
    <xf numFmtId="0" fontId="6" fillId="0" borderId="57" xfId="0" applyFont="1" applyBorder="1" applyAlignment="1">
      <alignment horizontal="center" vertical="center" shrinkToFit="1"/>
    </xf>
    <xf numFmtId="0" fontId="6" fillId="0" borderId="52" xfId="0" applyFont="1" applyBorder="1" applyAlignment="1">
      <alignment horizontal="left" vertical="center" shrinkToFit="1"/>
    </xf>
    <xf numFmtId="0" fontId="16" fillId="0" borderId="49" xfId="0" applyFont="1" applyBorder="1" applyAlignment="1">
      <alignment horizontal="center" vertical="center" shrinkToFit="1"/>
    </xf>
    <xf numFmtId="0" fontId="6" fillId="0" borderId="47" xfId="0" applyFont="1" applyBorder="1" applyAlignment="1">
      <alignment horizontal="center" vertical="center" shrinkToFit="1"/>
    </xf>
    <xf numFmtId="0" fontId="6" fillId="8" borderId="49" xfId="0" applyFont="1" applyFill="1" applyBorder="1" applyAlignment="1">
      <alignment horizontal="center" vertical="center" shrinkToFit="1"/>
    </xf>
    <xf numFmtId="0" fontId="25" fillId="0" borderId="0" xfId="0" applyFont="1"/>
    <xf numFmtId="0" fontId="39" fillId="14" borderId="0" xfId="0" applyFont="1" applyFill="1" applyAlignment="1">
      <alignment horizontal="center"/>
    </xf>
    <xf numFmtId="0" fontId="0" fillId="13" borderId="92" xfId="0" applyFill="1" applyBorder="1" applyAlignment="1" applyProtection="1">
      <alignment horizontal="left" indent="1"/>
      <protection locked="0"/>
    </xf>
    <xf numFmtId="0" fontId="52" fillId="0" borderId="0" xfId="0" applyFont="1"/>
    <xf numFmtId="0" fontId="39" fillId="15" borderId="161" xfId="0" applyFont="1" applyFill="1" applyBorder="1" applyAlignment="1" applyProtection="1">
      <alignment horizontal="center"/>
      <protection locked="0"/>
    </xf>
    <xf numFmtId="0" fontId="21" fillId="0" borderId="162" xfId="0" applyFont="1" applyBorder="1" applyAlignment="1">
      <alignment horizontal="right" vertical="center"/>
    </xf>
    <xf numFmtId="0" fontId="21" fillId="0" borderId="43" xfId="0" applyFont="1" applyBorder="1" applyAlignment="1">
      <alignment horizontal="left" vertical="center"/>
    </xf>
    <xf numFmtId="0" fontId="0" fillId="0" borderId="0" xfId="0" applyAlignment="1">
      <alignment vertical="center" textRotation="90"/>
    </xf>
    <xf numFmtId="0" fontId="7" fillId="0" borderId="163" xfId="0" applyFont="1" applyBorder="1" applyAlignment="1" applyProtection="1">
      <alignment horizontal="center" vertical="center"/>
      <protection hidden="1"/>
    </xf>
    <xf numFmtId="0" fontId="53" fillId="0" borderId="163" xfId="2" applyNumberFormat="1" applyFont="1" applyFill="1" applyBorder="1" applyAlignment="1" applyProtection="1">
      <alignment horizontal="center" vertical="center" readingOrder="1"/>
    </xf>
    <xf numFmtId="168" fontId="10" fillId="0" borderId="15" xfId="0" applyNumberFormat="1" applyFont="1" applyBorder="1" applyAlignment="1" applyProtection="1">
      <alignment horizontal="center" vertical="center"/>
      <protection hidden="1"/>
    </xf>
    <xf numFmtId="168" fontId="10" fillId="0" borderId="16" xfId="0" applyNumberFormat="1" applyFont="1" applyBorder="1" applyAlignment="1" applyProtection="1">
      <alignment horizontal="center" vertical="center"/>
      <protection hidden="1"/>
    </xf>
    <xf numFmtId="168" fontId="10" fillId="0" borderId="17" xfId="0" applyNumberFormat="1" applyFont="1" applyBorder="1" applyAlignment="1" applyProtection="1">
      <alignment horizontal="center" vertical="center"/>
      <protection hidden="1"/>
    </xf>
    <xf numFmtId="0" fontId="9" fillId="6" borderId="164" xfId="2" applyNumberFormat="1" applyBorder="1" applyAlignment="1" applyProtection="1">
      <alignment horizontal="center" vertical="center" readingOrder="1"/>
    </xf>
    <xf numFmtId="0" fontId="7" fillId="13" borderId="168" xfId="0" applyFont="1" applyFill="1" applyBorder="1" applyAlignment="1" applyProtection="1">
      <alignment horizontal="center" vertical="center"/>
      <protection hidden="1"/>
    </xf>
    <xf numFmtId="0" fontId="4" fillId="14" borderId="169" xfId="0" applyFont="1" applyFill="1" applyBorder="1" applyAlignment="1" applyProtection="1">
      <alignment horizontal="left" vertical="top" wrapText="1" indent="1"/>
      <protection locked="0"/>
    </xf>
    <xf numFmtId="0" fontId="4" fillId="12" borderId="170" xfId="0" applyFont="1" applyFill="1" applyBorder="1" applyAlignment="1" applyProtection="1">
      <alignment horizontal="left" vertical="top" wrapText="1" indent="1"/>
      <protection locked="0"/>
    </xf>
    <xf numFmtId="0" fontId="4" fillId="14" borderId="171" xfId="0" applyFont="1" applyFill="1" applyBorder="1" applyAlignment="1" applyProtection="1">
      <alignment horizontal="left" vertical="top" wrapText="1" indent="1"/>
      <protection locked="0"/>
    </xf>
    <xf numFmtId="0" fontId="4" fillId="12" borderId="172" xfId="0" applyFont="1" applyFill="1" applyBorder="1" applyAlignment="1" applyProtection="1">
      <alignment horizontal="left" vertical="top" wrapText="1" indent="1"/>
      <protection locked="0"/>
    </xf>
    <xf numFmtId="0" fontId="0" fillId="13" borderId="173" xfId="0" applyFill="1" applyBorder="1" applyAlignment="1" applyProtection="1">
      <alignment horizontal="left" vertical="top" wrapText="1" indent="1"/>
      <protection locked="0"/>
    </xf>
    <xf numFmtId="0" fontId="0" fillId="14" borderId="171" xfId="0" applyFill="1" applyBorder="1" applyAlignment="1" applyProtection="1">
      <alignment horizontal="left" vertical="top" indent="1"/>
      <protection locked="0"/>
    </xf>
    <xf numFmtId="0" fontId="0" fillId="12" borderId="176" xfId="0" applyFill="1" applyBorder="1" applyAlignment="1" applyProtection="1">
      <alignment horizontal="left" vertical="top" indent="1"/>
      <protection locked="0"/>
    </xf>
    <xf numFmtId="0" fontId="0" fillId="13" borderId="177" xfId="0" applyFill="1" applyBorder="1" applyAlignment="1" applyProtection="1">
      <alignment horizontal="left" vertical="top" wrapText="1" indent="1"/>
      <protection locked="0"/>
    </xf>
    <xf numFmtId="0" fontId="0" fillId="14" borderId="178" xfId="0" applyFill="1" applyBorder="1" applyAlignment="1" applyProtection="1">
      <alignment horizontal="left" vertical="top" indent="1"/>
      <protection locked="0"/>
    </xf>
    <xf numFmtId="0" fontId="0" fillId="13" borderId="179" xfId="0" applyFill="1" applyBorder="1" applyAlignment="1" applyProtection="1">
      <alignment horizontal="left" vertical="top" wrapText="1" indent="1"/>
      <protection locked="0"/>
    </xf>
    <xf numFmtId="0" fontId="0" fillId="14" borderId="171" xfId="0" applyFill="1" applyBorder="1" applyAlignment="1" applyProtection="1">
      <alignment horizontal="left" vertical="top" wrapText="1" indent="1"/>
      <protection locked="0"/>
    </xf>
    <xf numFmtId="0" fontId="0" fillId="12" borderId="175" xfId="0" applyFill="1" applyBorder="1" applyAlignment="1" applyProtection="1">
      <alignment horizontal="left" vertical="top" wrapText="1" indent="1"/>
      <protection locked="0"/>
    </xf>
    <xf numFmtId="0" fontId="0" fillId="14" borderId="180" xfId="0" applyFill="1" applyBorder="1" applyAlignment="1" applyProtection="1">
      <alignment horizontal="left" vertical="top" wrapText="1" indent="1"/>
      <protection locked="0"/>
    </xf>
    <xf numFmtId="0" fontId="0" fillId="12" borderId="181" xfId="0" applyFill="1" applyBorder="1" applyAlignment="1" applyProtection="1">
      <alignment horizontal="left" vertical="top" wrapText="1" indent="1"/>
      <protection locked="0"/>
    </xf>
    <xf numFmtId="0" fontId="0" fillId="13" borderId="182" xfId="0" applyFill="1" applyBorder="1" applyAlignment="1" applyProtection="1">
      <alignment horizontal="left" vertical="top" wrapText="1" indent="1"/>
      <protection locked="0"/>
    </xf>
    <xf numFmtId="0" fontId="0" fillId="0" borderId="0" xfId="0" applyAlignment="1">
      <alignment horizontal="right"/>
    </xf>
    <xf numFmtId="0" fontId="54" fillId="15" borderId="161" xfId="0" applyFont="1" applyFill="1" applyBorder="1" applyAlignment="1" applyProtection="1">
      <alignment horizontal="left" vertical="center" indent="1"/>
      <protection locked="0"/>
    </xf>
    <xf numFmtId="0" fontId="39" fillId="0" borderId="0" xfId="0" applyFont="1"/>
    <xf numFmtId="0" fontId="39" fillId="0" borderId="0" xfId="0" applyFont="1" applyAlignment="1">
      <alignment horizontal="right"/>
    </xf>
    <xf numFmtId="0" fontId="55" fillId="0" borderId="0" xfId="0" applyFont="1"/>
    <xf numFmtId="0" fontId="4" fillId="12" borderId="174" xfId="0" applyFont="1" applyFill="1" applyBorder="1" applyAlignment="1" applyProtection="1">
      <alignment horizontal="left" vertical="top" indent="1"/>
      <protection locked="0"/>
    </xf>
    <xf numFmtId="0" fontId="38" fillId="0" borderId="0" xfId="0" applyFont="1"/>
    <xf numFmtId="0" fontId="16" fillId="0" borderId="0" xfId="0" applyFont="1" applyAlignment="1">
      <alignment vertical="top"/>
    </xf>
    <xf numFmtId="0" fontId="28" fillId="0" borderId="0" xfId="0" applyFont="1" applyAlignment="1">
      <alignment horizontal="center" vertical="center" shrinkToFit="1"/>
    </xf>
    <xf numFmtId="0" fontId="14" fillId="0" borderId="0" xfId="0" applyFont="1" applyAlignment="1">
      <alignment horizontal="center" vertical="center" shrinkToFit="1"/>
    </xf>
    <xf numFmtId="165" fontId="14" fillId="0" borderId="0" xfId="0" applyNumberFormat="1" applyFont="1" applyAlignment="1">
      <alignment vertical="center" shrinkToFit="1"/>
    </xf>
    <xf numFmtId="0" fontId="6" fillId="0" borderId="0" xfId="0" applyFont="1" applyAlignment="1">
      <alignment horizontal="left" vertical="center" shrinkToFit="1"/>
    </xf>
    <xf numFmtId="0" fontId="6" fillId="0" borderId="0" xfId="0" applyFont="1" applyAlignment="1">
      <alignment horizontal="center" vertical="center" shrinkToFit="1"/>
    </xf>
    <xf numFmtId="0" fontId="6" fillId="0" borderId="0" xfId="0" applyFont="1" applyAlignment="1">
      <alignment horizontal="right" vertical="center" shrinkToFit="1"/>
    </xf>
    <xf numFmtId="0" fontId="16" fillId="0" borderId="0" xfId="0" applyFont="1" applyAlignment="1">
      <alignment horizontal="center" vertical="center" shrinkToFit="1"/>
    </xf>
    <xf numFmtId="0" fontId="20" fillId="0" borderId="0" xfId="0" applyFont="1" applyAlignment="1">
      <alignment vertical="center"/>
    </xf>
    <xf numFmtId="164" fontId="24" fillId="0" borderId="0" xfId="0" applyNumberFormat="1" applyFont="1" applyAlignment="1">
      <alignment vertical="center"/>
    </xf>
    <xf numFmtId="167" fontId="49" fillId="0" borderId="0" xfId="0" applyNumberFormat="1" applyFont="1" applyAlignment="1">
      <alignment horizontal="center" vertical="center" shrinkToFit="1"/>
    </xf>
    <xf numFmtId="0" fontId="49" fillId="0" borderId="0" xfId="0" applyFont="1" applyAlignment="1">
      <alignment horizontal="center" vertical="center" shrinkToFit="1"/>
    </xf>
    <xf numFmtId="164" fontId="23" fillId="0" borderId="0" xfId="0" applyNumberFormat="1" applyFont="1" applyAlignment="1">
      <alignment horizontal="center" vertical="center"/>
    </xf>
    <xf numFmtId="167" fontId="23" fillId="0" borderId="0" xfId="0" applyNumberFormat="1" applyFont="1" applyAlignment="1">
      <alignment horizontal="center" vertical="center"/>
    </xf>
    <xf numFmtId="0" fontId="23" fillId="0" borderId="0" xfId="0" applyFont="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left" vertical="center"/>
    </xf>
    <xf numFmtId="0" fontId="24" fillId="0" borderId="0" xfId="0" applyFont="1" applyAlignment="1">
      <alignment vertical="center"/>
    </xf>
    <xf numFmtId="0" fontId="56" fillId="0" borderId="127" xfId="0" applyFont="1" applyBorder="1" applyAlignment="1">
      <alignment horizontal="center" vertical="center" shrinkToFit="1"/>
    </xf>
    <xf numFmtId="0" fontId="56" fillId="0" borderId="128" xfId="0" applyFont="1" applyBorder="1" applyAlignment="1">
      <alignment horizontal="center" vertical="center" shrinkToFit="1"/>
    </xf>
    <xf numFmtId="0" fontId="56" fillId="0" borderId="129" xfId="0" applyFont="1" applyBorder="1" applyAlignment="1">
      <alignment horizontal="center" vertical="center" shrinkToFit="1"/>
    </xf>
    <xf numFmtId="0" fontId="41" fillId="0" borderId="0" xfId="0" applyFont="1" applyAlignment="1">
      <alignment vertical="top"/>
    </xf>
    <xf numFmtId="0" fontId="7" fillId="0" borderId="183" xfId="0" applyFont="1" applyBorder="1" applyAlignment="1" applyProtection="1">
      <alignment horizontal="right" vertical="center" indent="1"/>
      <protection hidden="1"/>
    </xf>
    <xf numFmtId="0" fontId="7" fillId="0" borderId="184" xfId="0" applyFont="1" applyBorder="1" applyAlignment="1" applyProtection="1">
      <alignment horizontal="center" vertical="center"/>
      <protection hidden="1"/>
    </xf>
    <xf numFmtId="0" fontId="7" fillId="0" borderId="185" xfId="0" applyFont="1" applyBorder="1" applyAlignment="1" applyProtection="1">
      <alignment horizontal="center" vertical="center"/>
      <protection hidden="1"/>
    </xf>
    <xf numFmtId="0" fontId="7" fillId="0" borderId="186" xfId="0" applyFont="1" applyBorder="1" applyAlignment="1" applyProtection="1">
      <alignment horizontal="center" vertical="center"/>
      <protection hidden="1"/>
    </xf>
    <xf numFmtId="0" fontId="7" fillId="0" borderId="184" xfId="0" applyFont="1" applyBorder="1" applyAlignment="1" applyProtection="1">
      <alignment vertical="center"/>
      <protection hidden="1"/>
    </xf>
    <xf numFmtId="0" fontId="7" fillId="0" borderId="185" xfId="0" applyFont="1" applyBorder="1" applyAlignment="1" applyProtection="1">
      <alignment vertical="center"/>
      <protection hidden="1"/>
    </xf>
    <xf numFmtId="0" fontId="7" fillId="0" borderId="187" xfId="0" applyFont="1" applyBorder="1" applyAlignment="1" applyProtection="1">
      <alignment horizontal="center" vertical="center"/>
      <protection hidden="1"/>
    </xf>
    <xf numFmtId="0" fontId="7" fillId="0" borderId="188" xfId="0" applyFont="1" applyBorder="1" applyAlignment="1" applyProtection="1">
      <alignment horizontal="center" vertical="center"/>
      <protection hidden="1"/>
    </xf>
    <xf numFmtId="0" fontId="7" fillId="0" borderId="189" xfId="0" applyFont="1" applyBorder="1" applyAlignment="1" applyProtection="1">
      <alignment horizontal="right" vertical="center" indent="1"/>
      <protection hidden="1"/>
    </xf>
    <xf numFmtId="0" fontId="7" fillId="0" borderId="190" xfId="0" applyFont="1" applyBorder="1" applyAlignment="1" applyProtection="1">
      <alignment horizontal="center" vertical="center"/>
      <protection hidden="1"/>
    </xf>
    <xf numFmtId="0" fontId="7" fillId="0" borderId="191" xfId="0" applyFont="1" applyBorder="1" applyAlignment="1" applyProtection="1">
      <alignment horizontal="center" vertical="center"/>
      <protection hidden="1"/>
    </xf>
    <xf numFmtId="0" fontId="7" fillId="0" borderId="192" xfId="0" applyFont="1" applyBorder="1" applyAlignment="1" applyProtection="1">
      <alignment horizontal="center" vertical="center"/>
      <protection hidden="1"/>
    </xf>
    <xf numFmtId="0" fontId="7" fillId="0" borderId="190" xfId="0" applyFont="1" applyBorder="1" applyAlignment="1" applyProtection="1">
      <alignment vertical="center"/>
      <protection hidden="1"/>
    </xf>
    <xf numFmtId="0" fontId="7" fillId="0" borderId="191" xfId="0" applyFont="1" applyBorder="1" applyAlignment="1" applyProtection="1">
      <alignment vertical="center"/>
      <protection hidden="1"/>
    </xf>
    <xf numFmtId="0" fontId="7" fillId="0" borderId="193" xfId="0" applyFont="1" applyBorder="1" applyAlignment="1" applyProtection="1">
      <alignment horizontal="center" vertical="center"/>
      <protection hidden="1"/>
    </xf>
    <xf numFmtId="0" fontId="7" fillId="0" borderId="194" xfId="0" applyFont="1" applyBorder="1" applyAlignment="1" applyProtection="1">
      <alignment horizontal="center" vertical="center"/>
      <protection hidden="1"/>
    </xf>
    <xf numFmtId="0" fontId="23" fillId="0" borderId="148" xfId="0" applyFont="1" applyBorder="1" applyAlignment="1">
      <alignment horizontal="center" vertical="center"/>
    </xf>
    <xf numFmtId="0" fontId="23" fillId="0" borderId="51" xfId="0" applyFont="1" applyBorder="1" applyAlignment="1">
      <alignment horizontal="center" vertical="center"/>
    </xf>
    <xf numFmtId="0" fontId="39" fillId="0" borderId="0" xfId="0" applyFont="1" applyAlignment="1">
      <alignment horizontal="center"/>
    </xf>
    <xf numFmtId="0" fontId="23" fillId="0" borderId="162" xfId="0" applyFont="1" applyBorder="1" applyAlignment="1">
      <alignment horizontal="center" vertical="center"/>
    </xf>
    <xf numFmtId="164" fontId="6" fillId="0" borderId="0" xfId="0" applyNumberFormat="1" applyFont="1" applyAlignment="1">
      <alignment vertical="center" shrinkToFit="1"/>
    </xf>
    <xf numFmtId="0" fontId="6" fillId="0" borderId="195" xfId="0" applyFont="1" applyBorder="1" applyAlignment="1">
      <alignment horizontal="left" vertical="center" shrinkToFit="1"/>
    </xf>
    <xf numFmtId="0" fontId="38" fillId="0" borderId="0" xfId="0" applyFont="1" applyAlignment="1">
      <alignment horizontal="center" vertical="center" wrapText="1"/>
    </xf>
    <xf numFmtId="0" fontId="45" fillId="0" borderId="72" xfId="0" applyFont="1" applyBorder="1"/>
    <xf numFmtId="0" fontId="14" fillId="0" borderId="0" xfId="0" applyFont="1" applyAlignment="1">
      <alignment vertical="center" shrinkToFit="1"/>
    </xf>
    <xf numFmtId="0" fontId="13" fillId="0" borderId="0" xfId="0" applyFont="1" applyAlignment="1">
      <alignment vertical="center" shrinkToFit="1"/>
    </xf>
    <xf numFmtId="0" fontId="41" fillId="0" borderId="0" xfId="0" applyFont="1"/>
    <xf numFmtId="0" fontId="57" fillId="0" borderId="0" xfId="0" applyFont="1"/>
    <xf numFmtId="0" fontId="59" fillId="0" borderId="72" xfId="0" applyFont="1" applyBorder="1"/>
    <xf numFmtId="0" fontId="59" fillId="0" borderId="0" xfId="0" applyFont="1"/>
    <xf numFmtId="14" fontId="27" fillId="0" borderId="0" xfId="0" applyNumberFormat="1" applyFont="1" applyAlignment="1">
      <alignment vertical="center"/>
    </xf>
    <xf numFmtId="0" fontId="26" fillId="0" borderId="0" xfId="0" applyFont="1" applyAlignment="1">
      <alignment horizontal="center" vertical="center"/>
    </xf>
    <xf numFmtId="0" fontId="60" fillId="0" borderId="0" xfId="0" applyFont="1" applyAlignment="1">
      <alignment vertical="top" wrapText="1"/>
    </xf>
    <xf numFmtId="165" fontId="29" fillId="0" borderId="72" xfId="0" applyNumberFormat="1" applyFont="1" applyBorder="1" applyAlignment="1">
      <alignment wrapText="1"/>
    </xf>
    <xf numFmtId="0" fontId="21" fillId="0" borderId="0" xfId="0" applyFont="1" applyAlignment="1">
      <alignment horizontal="center"/>
    </xf>
    <xf numFmtId="0" fontId="22" fillId="17" borderId="148" xfId="0" applyFont="1" applyFill="1" applyBorder="1" applyAlignment="1">
      <alignment horizontal="right" vertical="center"/>
    </xf>
    <xf numFmtId="0" fontId="22" fillId="17" borderId="149" xfId="0" applyFont="1" applyFill="1" applyBorder="1" applyAlignment="1">
      <alignment horizontal="center" vertical="center"/>
    </xf>
    <xf numFmtId="0" fontId="22" fillId="17" borderId="150" xfId="0" applyFont="1" applyFill="1" applyBorder="1" applyAlignment="1">
      <alignment horizontal="left" vertical="center"/>
    </xf>
    <xf numFmtId="0" fontId="22" fillId="17" borderId="51" xfId="0" applyFont="1" applyFill="1" applyBorder="1" applyAlignment="1">
      <alignment horizontal="right" vertical="center"/>
    </xf>
    <xf numFmtId="0" fontId="22" fillId="17" borderId="56" xfId="0" applyFont="1" applyFill="1" applyBorder="1" applyAlignment="1">
      <alignment horizontal="center" vertical="center"/>
    </xf>
    <xf numFmtId="0" fontId="22" fillId="17" borderId="50" xfId="0" applyFont="1" applyFill="1" applyBorder="1" applyAlignment="1">
      <alignment horizontal="left" vertical="center"/>
    </xf>
    <xf numFmtId="0" fontId="22" fillId="17" borderId="53" xfId="0" applyFont="1" applyFill="1" applyBorder="1" applyAlignment="1">
      <alignment horizontal="right" vertical="center"/>
    </xf>
    <xf numFmtId="0" fontId="22" fillId="17" borderId="57" xfId="0" applyFont="1" applyFill="1" applyBorder="1" applyAlignment="1">
      <alignment horizontal="center" vertical="center"/>
    </xf>
    <xf numFmtId="0" fontId="22" fillId="17" borderId="52" xfId="0" applyFont="1" applyFill="1" applyBorder="1" applyAlignment="1">
      <alignment horizontal="left" vertical="center"/>
    </xf>
    <xf numFmtId="0" fontId="60" fillId="0" borderId="0" xfId="0" applyFont="1" applyAlignment="1">
      <alignment horizontal="right" vertical="top" wrapText="1" indent="1"/>
    </xf>
    <xf numFmtId="0" fontId="18" fillId="0" borderId="0" xfId="0" applyFont="1" applyAlignment="1">
      <alignment vertical="center"/>
    </xf>
    <xf numFmtId="0" fontId="21" fillId="10" borderId="130" xfId="0" applyFont="1" applyFill="1" applyBorder="1" applyAlignment="1" applyProtection="1">
      <alignment horizontal="center"/>
      <protection locked="0"/>
    </xf>
    <xf numFmtId="0" fontId="21" fillId="10" borderId="131" xfId="0" applyFont="1" applyFill="1" applyBorder="1" applyAlignment="1" applyProtection="1">
      <alignment horizontal="center"/>
      <protection locked="0"/>
    </xf>
    <xf numFmtId="0" fontId="21" fillId="10" borderId="202" xfId="0" applyFont="1" applyFill="1" applyBorder="1" applyAlignment="1" applyProtection="1">
      <alignment horizontal="center"/>
      <protection locked="0"/>
    </xf>
    <xf numFmtId="0" fontId="20" fillId="10" borderId="56" xfId="0" applyFont="1" applyFill="1" applyBorder="1" applyAlignment="1" applyProtection="1">
      <alignment horizontal="center" vertical="center"/>
      <protection locked="0"/>
    </xf>
    <xf numFmtId="0" fontId="20" fillId="10" borderId="70" xfId="0" applyFont="1" applyFill="1" applyBorder="1" applyAlignment="1" applyProtection="1">
      <alignment horizontal="center" vertical="center"/>
      <protection locked="0"/>
    </xf>
    <xf numFmtId="0" fontId="20" fillId="10" borderId="57" xfId="0" applyFont="1" applyFill="1" applyBorder="1" applyAlignment="1" applyProtection="1">
      <alignment horizontal="center" vertical="center"/>
      <protection locked="0"/>
    </xf>
    <xf numFmtId="0" fontId="20" fillId="10" borderId="204" xfId="0" applyFont="1" applyFill="1" applyBorder="1" applyAlignment="1" applyProtection="1">
      <alignment horizontal="center" vertical="center"/>
      <protection locked="0"/>
    </xf>
    <xf numFmtId="0" fontId="20" fillId="0" borderId="51" xfId="0" applyFont="1" applyBorder="1" applyAlignment="1">
      <alignment horizontal="left" vertical="center"/>
    </xf>
    <xf numFmtId="0" fontId="20" fillId="0" borderId="53" xfId="0" applyFont="1" applyBorder="1" applyAlignment="1">
      <alignment horizontal="left" vertical="center"/>
    </xf>
    <xf numFmtId="0" fontId="20" fillId="0" borderId="50" xfId="0" applyFont="1" applyBorder="1" applyAlignment="1">
      <alignment horizontal="left" vertical="center"/>
    </xf>
    <xf numFmtId="0" fontId="20" fillId="0" borderId="52" xfId="0" applyFont="1" applyBorder="1" applyAlignment="1">
      <alignment horizontal="left" vertical="center"/>
    </xf>
    <xf numFmtId="0" fontId="62" fillId="0" borderId="45" xfId="0" applyFont="1" applyBorder="1" applyAlignment="1">
      <alignment horizontal="center" vertical="center"/>
    </xf>
    <xf numFmtId="0" fontId="62" fillId="0" borderId="48" xfId="0" applyFont="1" applyBorder="1" applyAlignment="1">
      <alignment horizontal="center" vertical="center"/>
    </xf>
    <xf numFmtId="0" fontId="62" fillId="0" borderId="205" xfId="0" applyFont="1" applyBorder="1" applyAlignment="1">
      <alignment horizontal="center" vertical="center"/>
    </xf>
    <xf numFmtId="0" fontId="20" fillId="0" borderId="148" xfId="0" applyFont="1" applyBorder="1" applyAlignment="1">
      <alignment horizontal="left" vertical="center"/>
    </xf>
    <xf numFmtId="0" fontId="20" fillId="0" borderId="149" xfId="0" applyFont="1" applyBorder="1" applyAlignment="1">
      <alignment horizontal="center" vertical="center"/>
    </xf>
    <xf numFmtId="0" fontId="20" fillId="0" borderId="150" xfId="0" applyFont="1" applyBorder="1" applyAlignment="1">
      <alignment horizontal="left" vertical="center"/>
    </xf>
    <xf numFmtId="0" fontId="14" fillId="9" borderId="113" xfId="0" applyFont="1" applyFill="1" applyBorder="1" applyAlignment="1">
      <alignment horizontal="center" vertical="center"/>
    </xf>
    <xf numFmtId="0" fontId="20" fillId="10" borderId="148" xfId="0" applyFont="1" applyFill="1" applyBorder="1" applyAlignment="1" applyProtection="1">
      <alignment horizontal="center" vertical="center"/>
      <protection locked="0"/>
    </xf>
    <xf numFmtId="0" fontId="20" fillId="10" borderId="151" xfId="0" applyFont="1" applyFill="1" applyBorder="1" applyAlignment="1" applyProtection="1">
      <alignment horizontal="center" vertical="center"/>
      <protection locked="0"/>
    </xf>
    <xf numFmtId="0" fontId="20" fillId="10" borderId="51" xfId="0" applyFont="1" applyFill="1" applyBorder="1" applyAlignment="1" applyProtection="1">
      <alignment horizontal="center" vertical="center"/>
      <protection locked="0"/>
    </xf>
    <xf numFmtId="0" fontId="20" fillId="10" borderId="53" xfId="0" applyFont="1" applyFill="1" applyBorder="1" applyAlignment="1" applyProtection="1">
      <alignment horizontal="center" vertical="center"/>
      <protection locked="0"/>
    </xf>
    <xf numFmtId="0" fontId="20" fillId="10" borderId="149" xfId="0" applyFont="1" applyFill="1" applyBorder="1" applyAlignment="1">
      <alignment horizontal="center" vertical="center"/>
    </xf>
    <xf numFmtId="0" fontId="20" fillId="10" borderId="56" xfId="0" applyFont="1" applyFill="1" applyBorder="1" applyAlignment="1">
      <alignment horizontal="center" vertical="center"/>
    </xf>
    <xf numFmtId="0" fontId="20" fillId="10" borderId="72" xfId="0" applyFont="1" applyFill="1" applyBorder="1" applyAlignment="1">
      <alignment horizontal="center" vertical="center"/>
    </xf>
    <xf numFmtId="0" fontId="21" fillId="0" borderId="205" xfId="0" applyFont="1" applyBorder="1" applyAlignment="1">
      <alignment horizontal="center" vertical="center"/>
    </xf>
    <xf numFmtId="0" fontId="21" fillId="10" borderId="130" xfId="0" applyFont="1" applyFill="1" applyBorder="1" applyAlignment="1" applyProtection="1">
      <alignment horizontal="center" vertical="center"/>
      <protection locked="0"/>
    </xf>
    <xf numFmtId="0" fontId="21" fillId="10" borderId="131" xfId="0" applyFont="1" applyFill="1" applyBorder="1" applyAlignment="1" applyProtection="1">
      <alignment horizontal="center" vertical="center"/>
      <protection locked="0"/>
    </xf>
    <xf numFmtId="0" fontId="21" fillId="0" borderId="206" xfId="0" applyFont="1" applyBorder="1" applyAlignment="1">
      <alignment horizontal="center" vertical="center"/>
    </xf>
    <xf numFmtId="0" fontId="14" fillId="9" borderId="115" xfId="0" applyFont="1" applyFill="1" applyBorder="1" applyAlignment="1">
      <alignment horizontal="center" vertical="center"/>
    </xf>
    <xf numFmtId="167" fontId="21" fillId="0" borderId="150" xfId="0" applyNumberFormat="1" applyFont="1" applyBorder="1" applyAlignment="1">
      <alignment horizontal="center" vertical="center"/>
    </xf>
    <xf numFmtId="167" fontId="21" fillId="0" borderId="50" xfId="0" applyNumberFormat="1" applyFont="1" applyBorder="1" applyAlignment="1">
      <alignment horizontal="center" vertical="center"/>
    </xf>
    <xf numFmtId="167" fontId="21" fillId="0" borderId="52" xfId="0" applyNumberFormat="1" applyFont="1" applyBorder="1" applyAlignment="1">
      <alignment horizontal="center" vertical="center"/>
    </xf>
    <xf numFmtId="0" fontId="14" fillId="0" borderId="41" xfId="0" applyFont="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0" fontId="20" fillId="10" borderId="149" xfId="0" applyFont="1" applyFill="1" applyBorder="1" applyAlignment="1" applyProtection="1">
      <alignment horizontal="center" vertical="center"/>
      <protection locked="0"/>
    </xf>
    <xf numFmtId="0" fontId="20" fillId="10" borderId="207" xfId="0" applyFont="1" applyFill="1" applyBorder="1" applyAlignment="1" applyProtection="1">
      <alignment horizontal="center" vertical="center"/>
      <protection locked="0"/>
    </xf>
    <xf numFmtId="0" fontId="20" fillId="10" borderId="208" xfId="0" applyFont="1" applyFill="1" applyBorder="1" applyAlignment="1" applyProtection="1">
      <alignment horizontal="center" vertical="center"/>
      <protection locked="0"/>
    </xf>
    <xf numFmtId="0" fontId="20" fillId="10" borderId="209" xfId="0" applyFont="1" applyFill="1" applyBorder="1" applyAlignment="1" applyProtection="1">
      <alignment horizontal="center" vertical="center"/>
      <protection locked="0"/>
    </xf>
    <xf numFmtId="167" fontId="21" fillId="15" borderId="0" xfId="0" applyNumberFormat="1" applyFont="1" applyFill="1" applyAlignment="1">
      <alignment vertical="center"/>
    </xf>
    <xf numFmtId="167" fontId="21" fillId="15" borderId="0" xfId="0" applyNumberFormat="1" applyFont="1" applyFill="1" applyAlignment="1">
      <alignment horizontal="left" vertical="center"/>
    </xf>
    <xf numFmtId="0" fontId="18" fillId="15" borderId="0" xfId="0" applyFont="1" applyFill="1"/>
    <xf numFmtId="0" fontId="21" fillId="10" borderId="202" xfId="0" applyFont="1" applyFill="1" applyBorder="1" applyAlignment="1" applyProtection="1">
      <alignment horizontal="center" vertical="center"/>
      <protection locked="0"/>
    </xf>
    <xf numFmtId="0" fontId="18" fillId="0" borderId="195" xfId="0" applyFont="1" applyBorder="1" applyAlignment="1">
      <alignment vertical="center"/>
    </xf>
    <xf numFmtId="0" fontId="21" fillId="0" borderId="211" xfId="0" applyFont="1" applyBorder="1" applyAlignment="1">
      <alignment horizontal="center" vertical="center"/>
    </xf>
    <xf numFmtId="0" fontId="15" fillId="0" borderId="0" xfId="0" applyFont="1" applyAlignment="1">
      <alignment vertical="center"/>
    </xf>
    <xf numFmtId="0" fontId="21" fillId="0" borderId="214" xfId="0" applyFont="1" applyBorder="1" applyAlignment="1">
      <alignment horizontal="center" vertical="center"/>
    </xf>
    <xf numFmtId="0" fontId="62" fillId="0" borderId="214" xfId="0" applyFont="1" applyBorder="1" applyAlignment="1">
      <alignment horizontal="center" vertical="center"/>
    </xf>
    <xf numFmtId="0" fontId="20" fillId="0" borderId="215" xfId="0" applyFont="1" applyBorder="1" applyAlignment="1">
      <alignment horizontal="left" vertical="center"/>
    </xf>
    <xf numFmtId="0" fontId="20" fillId="0" borderId="144" xfId="0" applyFont="1" applyBorder="1" applyAlignment="1">
      <alignment horizontal="center" vertical="center"/>
    </xf>
    <xf numFmtId="0" fontId="20" fillId="0" borderId="216" xfId="0" applyFont="1" applyBorder="1" applyAlignment="1">
      <alignment horizontal="left" vertical="center"/>
    </xf>
    <xf numFmtId="0" fontId="20" fillId="10" borderId="215" xfId="0" applyFont="1" applyFill="1" applyBorder="1" applyAlignment="1" applyProtection="1">
      <alignment horizontal="center" vertical="center"/>
      <protection locked="0"/>
    </xf>
    <xf numFmtId="0" fontId="20" fillId="10" borderId="144" xfId="0" applyFont="1" applyFill="1" applyBorder="1" applyAlignment="1">
      <alignment horizontal="center" vertical="center"/>
    </xf>
    <xf numFmtId="0" fontId="20" fillId="10" borderId="144" xfId="0" applyFont="1" applyFill="1" applyBorder="1" applyAlignment="1" applyProtection="1">
      <alignment horizontal="center" vertical="center"/>
      <protection locked="0"/>
    </xf>
    <xf numFmtId="0" fontId="20" fillId="10" borderId="217" xfId="0" applyFont="1" applyFill="1" applyBorder="1" applyAlignment="1" applyProtection="1">
      <alignment horizontal="center" vertical="center"/>
      <protection locked="0"/>
    </xf>
    <xf numFmtId="0" fontId="20" fillId="10" borderId="145" xfId="0" applyFont="1" applyFill="1" applyBorder="1" applyAlignment="1" applyProtection="1">
      <alignment horizontal="center" vertical="center"/>
      <protection locked="0"/>
    </xf>
    <xf numFmtId="0" fontId="21" fillId="0" borderId="48" xfId="0" applyFont="1" applyBorder="1" applyAlignment="1">
      <alignment horizontal="center" vertical="center"/>
    </xf>
    <xf numFmtId="0" fontId="20" fillId="10" borderId="57" xfId="0" applyFont="1" applyFill="1" applyBorder="1" applyAlignment="1">
      <alignment horizontal="center" vertical="center"/>
    </xf>
    <xf numFmtId="0" fontId="21" fillId="10" borderId="195" xfId="0" applyFont="1" applyFill="1" applyBorder="1" applyAlignment="1" applyProtection="1">
      <alignment horizontal="center" vertical="center"/>
      <protection locked="0"/>
    </xf>
    <xf numFmtId="0" fontId="21" fillId="0" borderId="112" xfId="0" applyFont="1" applyBorder="1" applyAlignment="1">
      <alignment horizontal="center" vertical="center"/>
    </xf>
    <xf numFmtId="0" fontId="62" fillId="0" borderId="112" xfId="0" applyFont="1" applyBorder="1" applyAlignment="1">
      <alignment horizontal="center" vertical="center"/>
    </xf>
    <xf numFmtId="0" fontId="20" fillId="0" borderId="218" xfId="0" applyFont="1" applyBorder="1" applyAlignment="1">
      <alignment horizontal="left" vertical="center"/>
    </xf>
    <xf numFmtId="0" fontId="20" fillId="0" borderId="116" xfId="0" applyFont="1" applyBorder="1" applyAlignment="1">
      <alignment horizontal="left" vertical="center"/>
    </xf>
    <xf numFmtId="0" fontId="20" fillId="10" borderId="218" xfId="0" applyFont="1" applyFill="1" applyBorder="1" applyAlignment="1" applyProtection="1">
      <alignment horizontal="center" vertical="center"/>
      <protection locked="0"/>
    </xf>
    <xf numFmtId="0" fontId="20" fillId="10" borderId="122" xfId="0" applyFont="1" applyFill="1" applyBorder="1" applyAlignment="1">
      <alignment horizontal="center" vertical="center"/>
    </xf>
    <xf numFmtId="0" fontId="20" fillId="10" borderId="122" xfId="0" applyFont="1" applyFill="1" applyBorder="1" applyAlignment="1" applyProtection="1">
      <alignment horizontal="center" vertical="center"/>
      <protection locked="0"/>
    </xf>
    <xf numFmtId="0" fontId="20" fillId="10" borderId="219" xfId="0" applyFont="1" applyFill="1" applyBorder="1" applyAlignment="1" applyProtection="1">
      <alignment horizontal="center" vertical="center"/>
      <protection locked="0"/>
    </xf>
    <xf numFmtId="0" fontId="20" fillId="10" borderId="220" xfId="0" applyFont="1" applyFill="1" applyBorder="1" applyAlignment="1" applyProtection="1">
      <alignment horizontal="center" vertical="center"/>
      <protection locked="0"/>
    </xf>
    <xf numFmtId="0" fontId="20" fillId="10" borderId="221" xfId="0" applyFont="1" applyFill="1" applyBorder="1" applyAlignment="1" applyProtection="1">
      <alignment horizontal="center" vertical="center"/>
      <protection locked="0"/>
    </xf>
    <xf numFmtId="164" fontId="6" fillId="0" borderId="142" xfId="0" applyNumberFormat="1" applyFont="1" applyBorder="1" applyAlignment="1">
      <alignment vertical="center" shrinkToFit="1"/>
    </xf>
    <xf numFmtId="0" fontId="6" fillId="0" borderId="141" xfId="0" applyFont="1" applyBorder="1" applyAlignment="1">
      <alignment horizontal="left" vertical="center" shrinkToFit="1"/>
    </xf>
    <xf numFmtId="164" fontId="6" fillId="0" borderId="44" xfId="0" applyNumberFormat="1" applyFont="1" applyBorder="1" applyAlignment="1">
      <alignment vertical="center" shrinkToFit="1"/>
    </xf>
    <xf numFmtId="0" fontId="6" fillId="0" borderId="46" xfId="0" applyFont="1" applyBorder="1" applyAlignment="1">
      <alignment horizontal="left" vertical="center" shrinkToFit="1"/>
    </xf>
    <xf numFmtId="164" fontId="6" fillId="0" borderId="47" xfId="0" applyNumberFormat="1" applyFont="1" applyBorder="1" applyAlignment="1">
      <alignment vertical="center" shrinkToFit="1"/>
    </xf>
    <xf numFmtId="0" fontId="6" fillId="0" borderId="49" xfId="0" applyFont="1" applyBorder="1" applyAlignment="1">
      <alignment horizontal="left" vertical="center" shrinkToFit="1"/>
    </xf>
    <xf numFmtId="0" fontId="21" fillId="0" borderId="41" xfId="0" applyFont="1" applyBorder="1" applyAlignment="1">
      <alignment horizontal="center" vertical="center"/>
    </xf>
    <xf numFmtId="0" fontId="21" fillId="0" borderId="44" xfId="0" applyFont="1" applyBorder="1" applyAlignment="1">
      <alignment horizontal="center" vertical="center"/>
    </xf>
    <xf numFmtId="0" fontId="21" fillId="0" borderId="47" xfId="0" applyFont="1" applyBorder="1" applyAlignment="1">
      <alignment horizontal="center" vertical="center"/>
    </xf>
    <xf numFmtId="0" fontId="21" fillId="0" borderId="222" xfId="0" applyFont="1" applyBorder="1" applyAlignment="1">
      <alignment horizontal="center" vertical="center"/>
    </xf>
    <xf numFmtId="0" fontId="21" fillId="0" borderId="146" xfId="0" applyFont="1" applyBorder="1" applyAlignment="1">
      <alignment horizontal="center" vertical="center"/>
    </xf>
    <xf numFmtId="0" fontId="21" fillId="0" borderId="203" xfId="0" applyFont="1" applyBorder="1" applyAlignment="1">
      <alignment horizontal="center" vertical="center"/>
    </xf>
    <xf numFmtId="167" fontId="21" fillId="0" borderId="112" xfId="0" applyNumberFormat="1" applyFont="1" applyBorder="1" applyAlignment="1">
      <alignment horizontal="center" vertical="center"/>
    </xf>
    <xf numFmtId="167" fontId="21" fillId="0" borderId="45" xfId="0" applyNumberFormat="1" applyFont="1" applyBorder="1" applyAlignment="1">
      <alignment horizontal="center" vertical="center"/>
    </xf>
    <xf numFmtId="167" fontId="21" fillId="0" borderId="48" xfId="0" applyNumberFormat="1" applyFont="1" applyBorder="1" applyAlignment="1">
      <alignment horizontal="center" vertical="center"/>
    </xf>
    <xf numFmtId="0" fontId="21" fillId="0" borderId="143" xfId="0" applyFont="1" applyBorder="1" applyAlignment="1">
      <alignment horizontal="center" vertical="center"/>
    </xf>
    <xf numFmtId="167" fontId="21" fillId="0" borderId="214" xfId="0" applyNumberFormat="1" applyFont="1" applyBorder="1" applyAlignment="1">
      <alignment horizontal="center" vertical="center"/>
    </xf>
    <xf numFmtId="0" fontId="21" fillId="0" borderId="58" xfId="0" applyFont="1" applyBorder="1" applyAlignment="1">
      <alignment horizontal="center" vertical="center"/>
    </xf>
    <xf numFmtId="0" fontId="14" fillId="9" borderId="152" xfId="0" applyFont="1" applyFill="1" applyBorder="1" applyAlignment="1">
      <alignment horizontal="center" vertical="center"/>
    </xf>
    <xf numFmtId="164" fontId="20" fillId="18" borderId="143" xfId="0" applyNumberFormat="1" applyFont="1" applyFill="1" applyBorder="1" applyAlignment="1">
      <alignment horizontal="center" vertical="center"/>
    </xf>
    <xf numFmtId="164" fontId="20" fillId="19" borderId="146" xfId="0" applyNumberFormat="1" applyFont="1" applyFill="1" applyBorder="1" applyAlignment="1">
      <alignment horizontal="center" vertical="center"/>
    </xf>
    <xf numFmtId="164" fontId="20" fillId="11" borderId="146" xfId="0" applyNumberFormat="1" applyFont="1" applyFill="1" applyBorder="1" applyAlignment="1">
      <alignment horizontal="center" vertical="center"/>
    </xf>
    <xf numFmtId="164" fontId="20" fillId="0" borderId="146" xfId="0" applyNumberFormat="1" applyFont="1" applyBorder="1" applyAlignment="1">
      <alignment horizontal="center" vertical="center"/>
    </xf>
    <xf numFmtId="164" fontId="20" fillId="0" borderId="203" xfId="0" applyNumberFormat="1" applyFont="1" applyBorder="1" applyAlignment="1">
      <alignment horizontal="center" vertical="center"/>
    </xf>
    <xf numFmtId="0" fontId="30" fillId="0" borderId="0" xfId="3" applyFill="1" applyBorder="1" applyAlignment="1" applyProtection="1">
      <alignment vertical="center"/>
      <protection locked="0"/>
    </xf>
    <xf numFmtId="0" fontId="18" fillId="0" borderId="0" xfId="0" applyFont="1" applyAlignment="1">
      <alignment horizontal="center" vertical="center"/>
    </xf>
    <xf numFmtId="165" fontId="20" fillId="0" borderId="0" xfId="0" applyNumberFormat="1" applyFont="1" applyAlignment="1">
      <alignment horizontal="left" vertical="center"/>
    </xf>
    <xf numFmtId="0" fontId="0" fillId="0" borderId="226" xfId="0" applyBorder="1" applyAlignment="1">
      <alignment horizontal="center" vertical="center"/>
    </xf>
    <xf numFmtId="0" fontId="0" fillId="0" borderId="227" xfId="0" applyBorder="1" applyAlignment="1">
      <alignment horizontal="center" vertical="center"/>
    </xf>
    <xf numFmtId="0" fontId="0" fillId="0" borderId="228" xfId="0" applyBorder="1" applyAlignment="1">
      <alignment horizontal="center" vertical="center"/>
    </xf>
    <xf numFmtId="0" fontId="0" fillId="0" borderId="229" xfId="0" applyBorder="1" applyAlignment="1">
      <alignment horizontal="center" vertical="center"/>
    </xf>
    <xf numFmtId="0" fontId="0" fillId="0" borderId="232"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lignment vertical="center"/>
    </xf>
    <xf numFmtId="0" fontId="21" fillId="15" borderId="151" xfId="0" applyFont="1" applyFill="1" applyBorder="1"/>
    <xf numFmtId="0" fontId="21" fillId="15" borderId="204" xfId="0" applyFont="1" applyFill="1" applyBorder="1"/>
    <xf numFmtId="164" fontId="15" fillId="0" borderId="44" xfId="0" applyNumberFormat="1" applyFont="1" applyBorder="1" applyAlignment="1">
      <alignment horizontal="center" vertical="center" shrinkToFit="1"/>
    </xf>
    <xf numFmtId="164" fontId="15" fillId="0" borderId="47" xfId="0" applyNumberFormat="1" applyFont="1" applyBorder="1" applyAlignment="1">
      <alignment horizontal="center" vertical="center" shrinkToFit="1"/>
    </xf>
    <xf numFmtId="0" fontId="6" fillId="0" borderId="45" xfId="0" applyFont="1" applyBorder="1" applyAlignment="1">
      <alignment horizontal="left" vertical="center" shrinkToFit="1"/>
    </xf>
    <xf numFmtId="0" fontId="6" fillId="0" borderId="48" xfId="0" applyFont="1" applyBorder="1" applyAlignment="1">
      <alignment horizontal="left" vertical="center" shrinkToFit="1"/>
    </xf>
    <xf numFmtId="164" fontId="15" fillId="0" borderId="58" xfId="0" applyNumberFormat="1" applyFont="1" applyBorder="1" applyAlignment="1">
      <alignment horizontal="center" vertical="center" shrinkToFit="1"/>
    </xf>
    <xf numFmtId="0" fontId="6" fillId="0" borderId="205" xfId="0" applyFont="1" applyBorder="1" applyAlignment="1">
      <alignment horizontal="left" vertical="center" shrinkToFit="1"/>
    </xf>
    <xf numFmtId="0" fontId="14" fillId="9" borderId="152" xfId="0" applyFont="1" applyFill="1" applyBorder="1" applyAlignment="1">
      <alignment horizontal="center" vertical="center" shrinkToFit="1"/>
    </xf>
    <xf numFmtId="0" fontId="14" fillId="9" borderId="113" xfId="0" applyFont="1" applyFill="1" applyBorder="1" applyAlignment="1">
      <alignment vertical="center" shrinkToFit="1"/>
    </xf>
    <xf numFmtId="0" fontId="14" fillId="9" borderId="135" xfId="0" applyFont="1" applyFill="1" applyBorder="1" applyAlignment="1">
      <alignment horizontal="center" vertical="center" shrinkToFit="1"/>
    </xf>
    <xf numFmtId="0" fontId="5" fillId="0" borderId="0" xfId="0" applyFont="1" applyAlignment="1">
      <alignment wrapText="1"/>
    </xf>
    <xf numFmtId="0" fontId="6" fillId="10" borderId="59" xfId="0" applyFont="1" applyFill="1" applyBorder="1" applyAlignment="1" applyProtection="1">
      <alignment horizontal="center" vertical="center"/>
      <protection locked="0"/>
    </xf>
    <xf numFmtId="0" fontId="6" fillId="10" borderId="46" xfId="0" applyFont="1" applyFill="1" applyBorder="1" applyAlignment="1" applyProtection="1">
      <alignment horizontal="center" vertical="center"/>
      <protection locked="0"/>
    </xf>
    <xf numFmtId="0" fontId="6" fillId="10" borderId="49" xfId="0" applyFont="1" applyFill="1" applyBorder="1" applyAlignment="1" applyProtection="1">
      <alignment horizontal="center" vertical="center"/>
      <protection locked="0"/>
    </xf>
    <xf numFmtId="0" fontId="20" fillId="0" borderId="241" xfId="0" applyFont="1" applyBorder="1" applyAlignment="1">
      <alignment horizontal="center" vertical="center"/>
    </xf>
    <xf numFmtId="0" fontId="18" fillId="0" borderId="0" xfId="0" applyFont="1" applyAlignment="1">
      <alignment horizontal="center" vertical="top"/>
    </xf>
    <xf numFmtId="0" fontId="23" fillId="0" borderId="58" xfId="0" applyFont="1" applyBorder="1" applyAlignment="1">
      <alignment horizontal="center" vertical="center"/>
    </xf>
    <xf numFmtId="0" fontId="23" fillId="0" borderId="44" xfId="0" applyFont="1" applyBorder="1" applyAlignment="1">
      <alignment horizontal="center" vertical="center"/>
    </xf>
    <xf numFmtId="0" fontId="23" fillId="0" borderId="47" xfId="0" applyFont="1" applyBorder="1" applyAlignment="1">
      <alignment horizontal="center" vertical="center"/>
    </xf>
    <xf numFmtId="0" fontId="21" fillId="10" borderId="242" xfId="0" applyFont="1" applyFill="1" applyBorder="1" applyAlignment="1" applyProtection="1">
      <alignment horizontal="center"/>
      <protection locked="0"/>
    </xf>
    <xf numFmtId="0" fontId="6" fillId="0" borderId="122" xfId="0" applyFont="1" applyBorder="1" applyAlignment="1">
      <alignment horizontal="center" vertical="center" shrinkToFit="1"/>
    </xf>
    <xf numFmtId="0" fontId="6" fillId="10" borderId="122" xfId="0" applyFont="1" applyFill="1" applyBorder="1" applyAlignment="1">
      <alignment horizontal="center" vertical="center" shrinkToFit="1"/>
    </xf>
    <xf numFmtId="0" fontId="6" fillId="10" borderId="220" xfId="0" applyFont="1" applyFill="1" applyBorder="1" applyAlignment="1" applyProtection="1">
      <alignment horizontal="left" vertical="center" shrinkToFit="1"/>
      <protection locked="0"/>
    </xf>
    <xf numFmtId="0" fontId="6" fillId="10" borderId="56" xfId="0" applyFont="1" applyFill="1" applyBorder="1" applyAlignment="1">
      <alignment horizontal="center" vertical="center" shrinkToFit="1"/>
    </xf>
    <xf numFmtId="0" fontId="6" fillId="10" borderId="70" xfId="0" applyFont="1" applyFill="1" applyBorder="1" applyAlignment="1" applyProtection="1">
      <alignment horizontal="left" vertical="center" shrinkToFit="1"/>
      <protection locked="0"/>
    </xf>
    <xf numFmtId="0" fontId="6" fillId="10" borderId="57" xfId="0" applyFont="1" applyFill="1" applyBorder="1" applyAlignment="1">
      <alignment horizontal="center" vertical="center" shrinkToFit="1"/>
    </xf>
    <xf numFmtId="0" fontId="6" fillId="10" borderId="204" xfId="0" applyFont="1" applyFill="1" applyBorder="1" applyAlignment="1" applyProtection="1">
      <alignment horizontal="left" vertical="center" shrinkToFit="1"/>
      <protection locked="0"/>
    </xf>
    <xf numFmtId="0" fontId="13" fillId="0" borderId="222" xfId="0" applyFont="1" applyBorder="1" applyAlignment="1">
      <alignment horizontal="center" vertical="center" shrinkToFit="1"/>
    </xf>
    <xf numFmtId="0" fontId="13" fillId="0" borderId="146" xfId="0" applyFont="1" applyBorder="1" applyAlignment="1">
      <alignment horizontal="center" vertical="center" shrinkToFit="1"/>
    </xf>
    <xf numFmtId="0" fontId="13" fillId="0" borderId="203" xfId="0" applyFont="1" applyBorder="1" applyAlignment="1">
      <alignment horizontal="center" vertical="center" shrinkToFit="1"/>
    </xf>
    <xf numFmtId="0" fontId="6" fillId="10" borderId="122" xfId="0" applyFont="1" applyFill="1" applyBorder="1" applyAlignment="1" applyProtection="1">
      <alignment horizontal="right" vertical="center" shrinkToFit="1"/>
      <protection locked="0"/>
    </xf>
    <xf numFmtId="0" fontId="6" fillId="10" borderId="56" xfId="0" applyFont="1" applyFill="1" applyBorder="1" applyAlignment="1" applyProtection="1">
      <alignment horizontal="right" vertical="center" shrinkToFit="1"/>
      <protection locked="0"/>
    </xf>
    <xf numFmtId="0" fontId="6" fillId="10" borderId="57" xfId="0" applyFont="1" applyFill="1" applyBorder="1" applyAlignment="1" applyProtection="1">
      <alignment horizontal="right" vertical="center" shrinkToFit="1"/>
      <protection locked="0"/>
    </xf>
    <xf numFmtId="167" fontId="49" fillId="0" borderId="112" xfId="0" applyNumberFormat="1" applyFont="1" applyBorder="1" applyAlignment="1">
      <alignment horizontal="center" vertical="center" shrinkToFit="1"/>
    </xf>
    <xf numFmtId="0" fontId="49" fillId="0" borderId="112" xfId="0" applyFont="1" applyBorder="1" applyAlignment="1">
      <alignment horizontal="center" vertical="center" shrinkToFit="1"/>
    </xf>
    <xf numFmtId="167" fontId="49" fillId="0" borderId="45" xfId="0" applyNumberFormat="1" applyFont="1" applyBorder="1" applyAlignment="1">
      <alignment horizontal="center" vertical="center" shrinkToFit="1"/>
    </xf>
    <xf numFmtId="0" fontId="49" fillId="0" borderId="45" xfId="0" applyFont="1" applyBorder="1" applyAlignment="1">
      <alignment horizontal="center" vertical="center" shrinkToFit="1"/>
    </xf>
    <xf numFmtId="167" fontId="49" fillId="0" borderId="48" xfId="0" applyNumberFormat="1" applyFont="1" applyBorder="1" applyAlignment="1">
      <alignment horizontal="center" vertical="center" shrinkToFit="1"/>
    </xf>
    <xf numFmtId="0" fontId="49" fillId="0" borderId="48" xfId="0" applyFont="1" applyBorder="1" applyAlignment="1">
      <alignment horizontal="center" vertical="center" shrinkToFit="1"/>
    </xf>
    <xf numFmtId="0" fontId="6" fillId="0" borderId="218" xfId="0" applyFont="1" applyBorder="1" applyAlignment="1">
      <alignment vertical="center" shrinkToFit="1"/>
    </xf>
    <xf numFmtId="0" fontId="6" fillId="0" borderId="51" xfId="0" applyFont="1" applyBorder="1" applyAlignment="1">
      <alignment vertical="center" shrinkToFit="1"/>
    </xf>
    <xf numFmtId="0" fontId="6" fillId="0" borderId="53" xfId="0" applyFont="1" applyBorder="1" applyAlignment="1">
      <alignment vertical="center" shrinkToFit="1"/>
    </xf>
    <xf numFmtId="0" fontId="6" fillId="0" borderId="116" xfId="0" applyFont="1" applyBorder="1" applyAlignment="1">
      <alignment vertical="center" shrinkToFit="1"/>
    </xf>
    <xf numFmtId="0" fontId="6" fillId="0" borderId="50" xfId="0" applyFont="1" applyBorder="1" applyAlignment="1">
      <alignment vertical="center" shrinkToFit="1"/>
    </xf>
    <xf numFmtId="0" fontId="6" fillId="0" borderId="52" xfId="0" applyFont="1" applyBorder="1" applyAlignment="1">
      <alignment vertical="center" shrinkToFit="1"/>
    </xf>
    <xf numFmtId="0" fontId="21" fillId="0" borderId="212" xfId="0" applyFont="1" applyBorder="1" applyAlignment="1">
      <alignment horizontal="center" vertical="center"/>
    </xf>
    <xf numFmtId="0" fontId="21" fillId="0" borderId="127" xfId="0" applyFont="1" applyBorder="1" applyAlignment="1">
      <alignment horizontal="center" vertical="center"/>
    </xf>
    <xf numFmtId="165" fontId="21" fillId="0" borderId="0" xfId="0" applyNumberFormat="1" applyFont="1" applyAlignment="1">
      <alignment horizontal="center"/>
    </xf>
    <xf numFmtId="0" fontId="20" fillId="0" borderId="243" xfId="0" applyFont="1" applyBorder="1" applyAlignment="1">
      <alignment horizontal="center" vertical="center"/>
    </xf>
    <xf numFmtId="0" fontId="20" fillId="0" borderId="244" xfId="0" applyFont="1" applyBorder="1" applyAlignment="1">
      <alignment horizontal="center" vertical="center"/>
    </xf>
    <xf numFmtId="0" fontId="20" fillId="0" borderId="245" xfId="0" applyFont="1" applyBorder="1" applyAlignment="1">
      <alignment horizontal="center" vertical="center"/>
    </xf>
    <xf numFmtId="0" fontId="70" fillId="8" borderId="223" xfId="0" applyFont="1" applyFill="1" applyBorder="1" applyAlignment="1" applyProtection="1">
      <alignment horizontal="center" vertical="center"/>
      <protection locked="0"/>
    </xf>
    <xf numFmtId="0" fontId="70" fillId="8" borderId="224" xfId="0" applyFont="1" applyFill="1" applyBorder="1" applyAlignment="1" applyProtection="1">
      <alignment horizontal="center" vertical="center"/>
      <protection locked="0"/>
    </xf>
    <xf numFmtId="0" fontId="70" fillId="8" borderId="230" xfId="0" applyFont="1" applyFill="1" applyBorder="1" applyAlignment="1" applyProtection="1">
      <alignment horizontal="center" vertical="center"/>
      <protection locked="0"/>
    </xf>
    <xf numFmtId="0" fontId="70" fillId="8" borderId="225" xfId="0" applyFont="1" applyFill="1" applyBorder="1" applyAlignment="1" applyProtection="1">
      <alignment horizontal="center" vertical="center"/>
      <protection locked="0"/>
    </xf>
    <xf numFmtId="0" fontId="70" fillId="0" borderId="45" xfId="0" applyFont="1" applyBorder="1" applyAlignment="1" applyProtection="1">
      <alignment horizontal="center" vertical="center"/>
      <protection locked="0"/>
    </xf>
    <xf numFmtId="0" fontId="70" fillId="0" borderId="231" xfId="0" applyFont="1" applyBorder="1" applyAlignment="1" applyProtection="1">
      <alignment horizontal="center" vertical="center"/>
      <protection locked="0"/>
    </xf>
    <xf numFmtId="0" fontId="70" fillId="8" borderId="233" xfId="0" applyFont="1" applyFill="1" applyBorder="1" applyAlignment="1" applyProtection="1">
      <alignment horizontal="center" vertical="center"/>
      <protection locked="0"/>
    </xf>
    <xf numFmtId="0" fontId="70" fillId="0" borderId="234" xfId="0" applyFont="1" applyBorder="1" applyAlignment="1" applyProtection="1">
      <alignment horizontal="center" vertical="center"/>
      <protection locked="0"/>
    </xf>
    <xf numFmtId="0" fontId="70" fillId="0" borderId="235" xfId="0" applyFont="1" applyBorder="1" applyAlignment="1" applyProtection="1">
      <alignment horizontal="center" vertical="center"/>
      <protection locked="0"/>
    </xf>
    <xf numFmtId="0" fontId="0" fillId="0" borderId="255" xfId="0" applyBorder="1"/>
    <xf numFmtId="0" fontId="0" fillId="0" borderId="255"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56" xfId="0" applyFont="1" applyBorder="1" applyAlignment="1">
      <alignment horizontal="center" vertical="center"/>
    </xf>
    <xf numFmtId="165" fontId="18" fillId="0" borderId="0" xfId="0" applyNumberFormat="1" applyFont="1" applyAlignment="1">
      <alignment horizontal="right" indent="1"/>
    </xf>
    <xf numFmtId="0" fontId="21" fillId="0" borderId="240" xfId="0" applyFont="1" applyBorder="1" applyAlignment="1">
      <alignment horizontal="center" vertical="center"/>
    </xf>
    <xf numFmtId="167" fontId="21" fillId="0" borderId="205" xfId="0" applyNumberFormat="1" applyFont="1" applyBorder="1" applyAlignment="1">
      <alignment horizontal="center" vertical="center"/>
    </xf>
    <xf numFmtId="0" fontId="20" fillId="10" borderId="257" xfId="0" applyFont="1" applyFill="1" applyBorder="1" applyAlignment="1" applyProtection="1">
      <alignment horizontal="center" vertical="center"/>
      <protection locked="0"/>
    </xf>
    <xf numFmtId="0" fontId="21" fillId="15" borderId="70" xfId="0" applyFont="1" applyFill="1" applyBorder="1"/>
    <xf numFmtId="0" fontId="18" fillId="15" borderId="240" xfId="0" applyFont="1" applyFill="1" applyBorder="1" applyAlignment="1">
      <alignment horizontal="left" vertical="center" indent="1" shrinkToFit="1"/>
    </xf>
    <xf numFmtId="0" fontId="18" fillId="15" borderId="146" xfId="0" applyFont="1" applyFill="1" applyBorder="1" applyAlignment="1">
      <alignment horizontal="left" vertical="center" indent="1" shrinkToFit="1"/>
    </xf>
    <xf numFmtId="0" fontId="18" fillId="15" borderId="203" xfId="0" applyFont="1" applyFill="1" applyBorder="1" applyAlignment="1">
      <alignment horizontal="left" vertical="center" indent="1" shrinkToFit="1"/>
    </xf>
    <xf numFmtId="167" fontId="53" fillId="15" borderId="149" xfId="0" applyNumberFormat="1" applyFont="1" applyFill="1" applyBorder="1" applyAlignment="1">
      <alignment horizontal="right" indent="1"/>
    </xf>
    <xf numFmtId="167" fontId="53" fillId="15" borderId="56" xfId="0" applyNumberFormat="1" applyFont="1" applyFill="1" applyBorder="1" applyAlignment="1">
      <alignment horizontal="right" indent="1"/>
    </xf>
    <xf numFmtId="167" fontId="53" fillId="15" borderId="57" xfId="0" applyNumberFormat="1" applyFont="1" applyFill="1" applyBorder="1" applyAlignment="1">
      <alignment horizontal="right" indent="1"/>
    </xf>
    <xf numFmtId="49" fontId="24" fillId="0" borderId="58" xfId="0" applyNumberFormat="1" applyFont="1" applyBorder="1" applyAlignment="1">
      <alignment horizontal="center" vertical="center"/>
    </xf>
    <xf numFmtId="49" fontId="24" fillId="0" borderId="60" xfId="0" applyNumberFormat="1" applyFont="1" applyBorder="1" applyAlignment="1">
      <alignment horizontal="center" vertical="center"/>
    </xf>
    <xf numFmtId="167" fontId="24" fillId="0" borderId="0" xfId="0" applyNumberFormat="1" applyFont="1" applyAlignment="1">
      <alignment horizontal="left"/>
    </xf>
    <xf numFmtId="0" fontId="14" fillId="9" borderId="132" xfId="0" applyFont="1" applyFill="1" applyBorder="1" applyAlignment="1">
      <alignment horizontal="center" vertical="center"/>
    </xf>
    <xf numFmtId="0" fontId="20" fillId="0" borderId="149" xfId="0" applyFont="1" applyBorder="1" applyAlignment="1">
      <alignment horizontal="left" vertical="center"/>
    </xf>
    <xf numFmtId="0" fontId="20" fillId="0" borderId="56" xfId="0" applyFont="1" applyBorder="1" applyAlignment="1">
      <alignment horizontal="left" vertical="center"/>
    </xf>
    <xf numFmtId="0" fontId="14" fillId="9" borderId="258" xfId="0" applyFont="1" applyFill="1" applyBorder="1" applyAlignment="1">
      <alignment horizontal="center" vertical="center"/>
    </xf>
    <xf numFmtId="0" fontId="19" fillId="9" borderId="152" xfId="0" applyFont="1" applyFill="1" applyBorder="1" applyAlignment="1">
      <alignment vertical="center"/>
    </xf>
    <xf numFmtId="0" fontId="19" fillId="9" borderId="135" xfId="0" applyFont="1" applyFill="1" applyBorder="1" applyAlignment="1">
      <alignment vertical="center" shrinkToFit="1"/>
    </xf>
    <xf numFmtId="164" fontId="6" fillId="0" borderId="142" xfId="0" applyNumberFormat="1" applyFont="1" applyBorder="1" applyAlignment="1">
      <alignment horizontal="center" vertical="center" shrinkToFit="1"/>
    </xf>
    <xf numFmtId="0" fontId="6" fillId="0" borderId="142" xfId="0" applyFont="1" applyBorder="1" applyAlignment="1">
      <alignment horizontal="center" vertical="center" shrinkToFit="1"/>
    </xf>
    <xf numFmtId="0" fontId="6" fillId="0" borderId="140" xfId="0" applyFont="1" applyBorder="1" applyAlignment="1">
      <alignment horizontal="center" vertical="center"/>
    </xf>
    <xf numFmtId="0" fontId="20" fillId="0" borderId="59" xfId="0" applyFont="1" applyBorder="1" applyAlignment="1">
      <alignment vertical="center" shrinkToFit="1"/>
    </xf>
    <xf numFmtId="164" fontId="6" fillId="0" borderId="44" xfId="0" applyNumberFormat="1" applyFont="1" applyBorder="1" applyAlignment="1">
      <alignment horizontal="center" vertical="center" shrinkToFit="1"/>
    </xf>
    <xf numFmtId="0" fontId="6" fillId="0" borderId="56" xfId="0" applyFont="1" applyBorder="1" applyAlignment="1">
      <alignment horizontal="center" vertical="center"/>
    </xf>
    <xf numFmtId="49" fontId="24" fillId="0" borderId="44" xfId="0" applyNumberFormat="1" applyFont="1" applyBorder="1" applyAlignment="1">
      <alignment horizontal="center" vertical="center"/>
    </xf>
    <xf numFmtId="0" fontId="20" fillId="0" borderId="46" xfId="0" applyFont="1" applyBorder="1" applyAlignment="1">
      <alignment vertical="center" shrinkToFit="1"/>
    </xf>
    <xf numFmtId="164" fontId="6" fillId="0" borderId="47" xfId="0" applyNumberFormat="1" applyFont="1" applyBorder="1" applyAlignment="1">
      <alignment horizontal="center" vertical="center" shrinkToFit="1"/>
    </xf>
    <xf numFmtId="0" fontId="6" fillId="0" borderId="57" xfId="0" applyFont="1" applyBorder="1" applyAlignment="1">
      <alignment horizontal="center" vertical="center"/>
    </xf>
    <xf numFmtId="49" fontId="24" fillId="0" borderId="47" xfId="0" applyNumberFormat="1" applyFont="1" applyBorder="1" applyAlignment="1">
      <alignment horizontal="center" vertical="center"/>
    </xf>
    <xf numFmtId="0" fontId="20" fillId="0" borderId="49" xfId="0" applyFont="1" applyBorder="1" applyAlignment="1">
      <alignment vertical="center" shrinkToFit="1"/>
    </xf>
    <xf numFmtId="0" fontId="21" fillId="0" borderId="264" xfId="0" applyFont="1" applyBorder="1" applyAlignment="1">
      <alignment horizontal="center" vertical="center"/>
    </xf>
    <xf numFmtId="0" fontId="21" fillId="0" borderId="265" xfId="0" applyFont="1" applyBorder="1" applyAlignment="1">
      <alignment horizontal="center" vertical="center"/>
    </xf>
    <xf numFmtId="0" fontId="7" fillId="0" borderId="266" xfId="0" applyFont="1" applyBorder="1" applyAlignment="1" applyProtection="1">
      <alignment horizontal="right" vertical="center" indent="1"/>
      <protection hidden="1"/>
    </xf>
    <xf numFmtId="0" fontId="7" fillId="0" borderId="267" xfId="0" applyFont="1" applyBorder="1" applyAlignment="1" applyProtection="1">
      <alignment horizontal="center" vertical="center"/>
      <protection hidden="1"/>
    </xf>
    <xf numFmtId="0" fontId="7" fillId="0" borderId="268" xfId="0" applyFont="1" applyBorder="1" applyAlignment="1" applyProtection="1">
      <alignment horizontal="center" vertical="center"/>
      <protection hidden="1"/>
    </xf>
    <xf numFmtId="0" fontId="7" fillId="0" borderId="269" xfId="0" applyFont="1" applyBorder="1" applyAlignment="1" applyProtection="1">
      <alignment horizontal="center" vertical="center"/>
      <protection hidden="1"/>
    </xf>
    <xf numFmtId="0" fontId="7" fillId="0" borderId="267" xfId="0" applyFont="1" applyBorder="1" applyAlignment="1" applyProtection="1">
      <alignment vertical="center"/>
      <protection hidden="1"/>
    </xf>
    <xf numFmtId="0" fontId="7" fillId="0" borderId="268" xfId="0" applyFont="1" applyBorder="1" applyAlignment="1" applyProtection="1">
      <alignment vertical="center"/>
      <protection hidden="1"/>
    </xf>
    <xf numFmtId="0" fontId="7" fillId="0" borderId="270" xfId="0" applyFont="1" applyBorder="1" applyAlignment="1" applyProtection="1">
      <alignment horizontal="center" vertical="center"/>
      <protection hidden="1"/>
    </xf>
    <xf numFmtId="0" fontId="7" fillId="0" borderId="271" xfId="0" applyFont="1" applyBorder="1" applyAlignment="1" applyProtection="1">
      <alignment horizontal="center" vertical="center"/>
      <protection hidden="1"/>
    </xf>
    <xf numFmtId="0" fontId="7" fillId="0" borderId="272" xfId="0" applyFont="1" applyBorder="1" applyAlignment="1" applyProtection="1">
      <alignment horizontal="right" vertical="center" indent="1"/>
      <protection hidden="1"/>
    </xf>
    <xf numFmtId="0" fontId="7" fillId="0" borderId="273" xfId="0" applyFont="1" applyBorder="1" applyAlignment="1" applyProtection="1">
      <alignment horizontal="center" vertical="center"/>
      <protection hidden="1"/>
    </xf>
    <xf numFmtId="0" fontId="7" fillId="0" borderId="274" xfId="0" applyFont="1" applyBorder="1" applyAlignment="1" applyProtection="1">
      <alignment horizontal="center" vertical="center"/>
      <protection hidden="1"/>
    </xf>
    <xf numFmtId="0" fontId="7" fillId="0" borderId="275" xfId="0" applyFont="1" applyBorder="1" applyAlignment="1" applyProtection="1">
      <alignment horizontal="center" vertical="center"/>
      <protection hidden="1"/>
    </xf>
    <xf numFmtId="0" fontId="7" fillId="0" borderId="273" xfId="0" applyFont="1" applyBorder="1" applyAlignment="1" applyProtection="1">
      <alignment vertical="center"/>
      <protection hidden="1"/>
    </xf>
    <xf numFmtId="0" fontId="7" fillId="0" borderId="274" xfId="0" applyFont="1" applyBorder="1" applyAlignment="1" applyProtection="1">
      <alignment vertical="center"/>
      <protection hidden="1"/>
    </xf>
    <xf numFmtId="0" fontId="7" fillId="0" borderId="276" xfId="0" applyFont="1" applyBorder="1" applyAlignment="1" applyProtection="1">
      <alignment horizontal="center" vertical="center"/>
      <protection hidden="1"/>
    </xf>
    <xf numFmtId="0" fontId="7" fillId="0" borderId="277" xfId="0" applyFont="1" applyBorder="1" applyAlignment="1" applyProtection="1">
      <alignment horizontal="center" vertical="center"/>
      <protection hidden="1"/>
    </xf>
    <xf numFmtId="0" fontId="21" fillId="17" borderId="148" xfId="0" applyFont="1" applyFill="1" applyBorder="1" applyAlignment="1">
      <alignment horizontal="right" vertical="center"/>
    </xf>
    <xf numFmtId="0" fontId="21" fillId="17" borderId="149" xfId="0" applyFont="1" applyFill="1" applyBorder="1" applyAlignment="1">
      <alignment horizontal="center" vertical="center"/>
    </xf>
    <xf numFmtId="0" fontId="21" fillId="17" borderId="150" xfId="0" applyFont="1" applyFill="1" applyBorder="1" applyAlignment="1">
      <alignment horizontal="left" vertical="center"/>
    </xf>
    <xf numFmtId="0" fontId="21" fillId="17" borderId="51" xfId="0" applyFont="1" applyFill="1" applyBorder="1" applyAlignment="1">
      <alignment horizontal="right" vertical="center"/>
    </xf>
    <xf numFmtId="0" fontId="21" fillId="17" borderId="56" xfId="0" applyFont="1" applyFill="1" applyBorder="1" applyAlignment="1">
      <alignment horizontal="center" vertical="center"/>
    </xf>
    <xf numFmtId="0" fontId="21" fillId="17" borderId="50" xfId="0" applyFont="1" applyFill="1" applyBorder="1" applyAlignment="1">
      <alignment horizontal="left" vertical="center"/>
    </xf>
    <xf numFmtId="0" fontId="21" fillId="17" borderId="53" xfId="0" applyFont="1" applyFill="1" applyBorder="1" applyAlignment="1">
      <alignment horizontal="right" vertical="center"/>
    </xf>
    <xf numFmtId="0" fontId="21" fillId="17" borderId="57" xfId="0" applyFont="1" applyFill="1" applyBorder="1" applyAlignment="1">
      <alignment horizontal="center" vertical="center"/>
    </xf>
    <xf numFmtId="0" fontId="21" fillId="17" borderId="52" xfId="0" applyFont="1" applyFill="1" applyBorder="1" applyAlignment="1">
      <alignment horizontal="left" vertical="center"/>
    </xf>
    <xf numFmtId="0" fontId="21" fillId="0" borderId="45" xfId="0" applyFont="1" applyBorder="1" applyAlignment="1">
      <alignment horizontal="center" vertical="center"/>
    </xf>
    <xf numFmtId="0" fontId="20" fillId="0" borderId="72" xfId="0" applyFont="1" applyBorder="1" applyAlignment="1">
      <alignment horizontal="left" vertical="center"/>
    </xf>
    <xf numFmtId="0" fontId="20" fillId="0" borderId="72" xfId="0" applyFont="1" applyBorder="1" applyAlignment="1">
      <alignment horizontal="center" vertical="center"/>
    </xf>
    <xf numFmtId="0" fontId="20" fillId="0" borderId="278" xfId="0" applyFont="1" applyBorder="1" applyAlignment="1">
      <alignment horizontal="left" vertical="center"/>
    </xf>
    <xf numFmtId="0" fontId="18" fillId="0" borderId="0" xfId="0" quotePrefix="1" applyFont="1"/>
    <xf numFmtId="0" fontId="61" fillId="0" borderId="0" xfId="0" applyFont="1" applyAlignment="1">
      <alignment vertical="center"/>
    </xf>
    <xf numFmtId="0" fontId="61" fillId="0" borderId="282" xfId="0" applyFont="1" applyBorder="1" applyAlignment="1">
      <alignment vertical="center"/>
    </xf>
    <xf numFmtId="14" fontId="63" fillId="0" borderId="0" xfId="0" applyNumberFormat="1" applyFont="1" applyAlignment="1">
      <alignment vertical="center"/>
    </xf>
    <xf numFmtId="14" fontId="63" fillId="0" borderId="282" xfId="0" applyNumberFormat="1" applyFont="1" applyBorder="1" applyAlignment="1">
      <alignment vertical="center"/>
    </xf>
    <xf numFmtId="0" fontId="63" fillId="0" borderId="0" xfId="0" applyFont="1" applyAlignment="1">
      <alignment vertical="center"/>
    </xf>
    <xf numFmtId="0" fontId="63" fillId="0" borderId="282" xfId="0" applyFont="1" applyBorder="1" applyAlignment="1">
      <alignment vertical="center"/>
    </xf>
    <xf numFmtId="0" fontId="13" fillId="0" borderId="0" xfId="0" applyFont="1" applyAlignment="1">
      <alignment horizontal="center" vertical="center"/>
    </xf>
    <xf numFmtId="165" fontId="21" fillId="0" borderId="0" xfId="0" applyNumberFormat="1" applyFont="1" applyAlignment="1">
      <alignment horizontal="center" vertical="center"/>
    </xf>
    <xf numFmtId="165" fontId="14" fillId="9" borderId="289" xfId="0" applyNumberFormat="1" applyFont="1" applyFill="1" applyBorder="1" applyAlignment="1">
      <alignment vertical="center" shrinkToFit="1"/>
    </xf>
    <xf numFmtId="0" fontId="7" fillId="0" borderId="155" xfId="1" applyFont="1" applyFill="1" applyBorder="1" applyAlignment="1" applyProtection="1">
      <alignment vertical="center"/>
      <protection hidden="1"/>
    </xf>
    <xf numFmtId="0" fontId="7" fillId="0" borderId="290" xfId="1" applyFont="1" applyFill="1" applyBorder="1" applyAlignment="1" applyProtection="1">
      <alignment vertical="center"/>
      <protection hidden="1"/>
    </xf>
    <xf numFmtId="0" fontId="7" fillId="0" borderId="290" xfId="1" applyFont="1" applyFill="1" applyBorder="1" applyAlignment="1" applyProtection="1">
      <alignment horizontal="center" vertical="center"/>
      <protection hidden="1"/>
    </xf>
    <xf numFmtId="0" fontId="7" fillId="0" borderId="0" xfId="1" applyFont="1" applyFill="1" applyAlignment="1" applyProtection="1">
      <alignment horizontal="center" vertical="center"/>
      <protection hidden="1"/>
    </xf>
    <xf numFmtId="0" fontId="7" fillId="0" borderId="156" xfId="1" applyFont="1" applyFill="1" applyBorder="1" applyAlignment="1" applyProtection="1">
      <alignment horizontal="center" vertical="center"/>
      <protection hidden="1"/>
    </xf>
    <xf numFmtId="0" fontId="7" fillId="0" borderId="107" xfId="1" applyFont="1" applyFill="1" applyBorder="1" applyAlignment="1" applyProtection="1">
      <alignment vertical="center"/>
      <protection hidden="1"/>
    </xf>
    <xf numFmtId="0" fontId="7" fillId="0" borderId="0" xfId="1" applyFont="1" applyFill="1" applyAlignment="1" applyProtection="1">
      <alignment vertical="center"/>
      <protection hidden="1"/>
    </xf>
    <xf numFmtId="166" fontId="7" fillId="0" borderId="0" xfId="1" applyNumberFormat="1" applyFont="1" applyFill="1" applyAlignment="1" applyProtection="1">
      <alignment horizontal="center" vertical="center"/>
      <protection hidden="1"/>
    </xf>
    <xf numFmtId="0" fontId="7" fillId="0" borderId="108" xfId="1" applyFont="1" applyFill="1" applyBorder="1" applyAlignment="1" applyProtection="1">
      <alignment horizontal="center" vertical="center"/>
      <protection hidden="1"/>
    </xf>
    <xf numFmtId="0" fontId="7" fillId="0" borderId="109" xfId="1" applyFont="1" applyFill="1" applyBorder="1" applyAlignment="1" applyProtection="1">
      <alignment vertical="center"/>
      <protection hidden="1"/>
    </xf>
    <xf numFmtId="0" fontId="7" fillId="0" borderId="110" xfId="1" applyFont="1" applyFill="1" applyBorder="1" applyAlignment="1" applyProtection="1">
      <alignment vertical="center"/>
      <protection hidden="1"/>
    </xf>
    <xf numFmtId="0" fontId="7" fillId="0" borderId="110" xfId="1" applyFont="1" applyFill="1" applyBorder="1" applyAlignment="1" applyProtection="1">
      <alignment horizontal="center" vertical="center"/>
      <protection hidden="1"/>
    </xf>
    <xf numFmtId="0" fontId="7" fillId="0" borderId="111" xfId="1" applyFont="1" applyFill="1" applyBorder="1" applyAlignment="1" applyProtection="1">
      <alignment horizontal="center" vertical="center"/>
      <protection hidden="1"/>
    </xf>
    <xf numFmtId="166" fontId="7" fillId="0" borderId="110" xfId="1" applyNumberFormat="1" applyFont="1" applyFill="1" applyBorder="1" applyAlignment="1" applyProtection="1">
      <alignment horizontal="center" vertical="center"/>
      <protection hidden="1"/>
    </xf>
    <xf numFmtId="0" fontId="20" fillId="20" borderId="148" xfId="0" applyFont="1" applyFill="1" applyBorder="1" applyAlignment="1" applyProtection="1">
      <alignment horizontal="center" vertical="center"/>
      <protection locked="0"/>
    </xf>
    <xf numFmtId="20" fontId="0" fillId="0" borderId="0" xfId="0" applyNumberFormat="1"/>
    <xf numFmtId="20" fontId="0" fillId="0" borderId="0" xfId="0" applyNumberFormat="1" applyAlignment="1">
      <alignment horizontal="center"/>
    </xf>
    <xf numFmtId="0" fontId="53" fillId="0" borderId="0" xfId="0" applyFont="1" applyAlignment="1" applyProtection="1">
      <alignment horizontal="center" vertical="center"/>
      <protection locked="0"/>
    </xf>
    <xf numFmtId="0" fontId="20" fillId="0" borderId="0" xfId="0" applyFont="1" applyAlignment="1" applyProtection="1">
      <alignment horizontal="center" vertical="center"/>
      <protection locked="0"/>
    </xf>
    <xf numFmtId="0" fontId="69" fillId="0" borderId="0" xfId="0" applyFont="1" applyAlignment="1">
      <alignment horizontal="center" vertical="center" wrapText="1"/>
    </xf>
    <xf numFmtId="0" fontId="25" fillId="0" borderId="0" xfId="0" applyFont="1" applyAlignment="1">
      <alignment horizontal="center"/>
    </xf>
    <xf numFmtId="0" fontId="15" fillId="0" borderId="72" xfId="0" applyFont="1" applyBorder="1" applyAlignment="1">
      <alignment horizontal="left" vertical="center"/>
    </xf>
    <xf numFmtId="0" fontId="18" fillId="0" borderId="0" xfId="0" applyFont="1" applyAlignment="1">
      <alignment horizontal="center" wrapText="1"/>
    </xf>
    <xf numFmtId="0" fontId="18" fillId="0" borderId="110" xfId="0" applyFont="1" applyBorder="1" applyAlignment="1">
      <alignment horizontal="center" wrapText="1"/>
    </xf>
    <xf numFmtId="167" fontId="20" fillId="10" borderId="144" xfId="0" applyNumberFormat="1" applyFont="1" applyFill="1" applyBorder="1" applyAlignment="1" applyProtection="1">
      <alignment horizontal="right" vertical="center" indent="1"/>
      <protection locked="0"/>
    </xf>
    <xf numFmtId="167" fontId="20" fillId="10" borderId="56" xfId="0" applyNumberFormat="1" applyFont="1" applyFill="1" applyBorder="1" applyAlignment="1" applyProtection="1">
      <alignment horizontal="right" vertical="center" indent="1"/>
      <protection locked="0"/>
    </xf>
    <xf numFmtId="0" fontId="20" fillId="0" borderId="145" xfId="0" applyFont="1" applyBorder="1" applyAlignment="1">
      <alignment horizontal="left" vertical="center"/>
    </xf>
    <xf numFmtId="0" fontId="20" fillId="0" borderId="70" xfId="0" applyFont="1" applyBorder="1" applyAlignment="1">
      <alignment horizontal="left" vertical="center"/>
    </xf>
    <xf numFmtId="0" fontId="20" fillId="10" borderId="56" xfId="0" applyFont="1" applyFill="1" applyBorder="1" applyAlignment="1" applyProtection="1">
      <alignment horizontal="right" vertical="center" indent="1"/>
      <protection locked="0"/>
    </xf>
    <xf numFmtId="0" fontId="20" fillId="15" borderId="237" xfId="0" applyFont="1" applyFill="1" applyBorder="1" applyAlignment="1">
      <alignment horizontal="center" vertical="center"/>
    </xf>
    <xf numFmtId="0" fontId="20" fillId="15" borderId="239" xfId="0" applyFont="1" applyFill="1" applyBorder="1" applyAlignment="1">
      <alignment horizontal="center" vertical="center"/>
    </xf>
    <xf numFmtId="165" fontId="67" fillId="0" borderId="0" xfId="0" applyNumberFormat="1" applyFont="1" applyAlignment="1">
      <alignment horizontal="left" vertical="top" wrapText="1" indent="1"/>
    </xf>
    <xf numFmtId="0" fontId="20" fillId="10" borderId="81" xfId="0" applyFont="1" applyFill="1" applyBorder="1" applyAlignment="1" applyProtection="1">
      <alignment horizontal="right" vertical="center" indent="1"/>
      <protection locked="0"/>
    </xf>
    <xf numFmtId="0" fontId="66" fillId="0" borderId="70" xfId="0" applyFont="1" applyBorder="1" applyAlignment="1">
      <alignment horizontal="left" vertical="center"/>
    </xf>
    <xf numFmtId="0" fontId="66" fillId="0" borderId="82" xfId="0" applyFont="1" applyBorder="1" applyAlignment="1">
      <alignment horizontal="left" vertical="center"/>
    </xf>
    <xf numFmtId="167" fontId="20" fillId="15" borderId="290" xfId="0" applyNumberFormat="1" applyFont="1" applyFill="1" applyBorder="1" applyAlignment="1">
      <alignment horizontal="right" vertical="center" indent="1"/>
    </xf>
    <xf numFmtId="167" fontId="20" fillId="15" borderId="110" xfId="0" applyNumberFormat="1" applyFont="1" applyFill="1" applyBorder="1" applyAlignment="1">
      <alignment horizontal="right" vertical="center" indent="1"/>
    </xf>
    <xf numFmtId="0" fontId="19" fillId="9" borderId="62" xfId="0" applyFont="1" applyFill="1" applyBorder="1" applyAlignment="1">
      <alignment horizontal="center" vertical="center"/>
    </xf>
    <xf numFmtId="0" fontId="19" fillId="9" borderId="63" xfId="0" applyFont="1" applyFill="1" applyBorder="1" applyAlignment="1">
      <alignment horizontal="center" vertical="center"/>
    </xf>
    <xf numFmtId="0" fontId="19" fillId="9" borderId="66" xfId="0" applyFont="1" applyFill="1" applyBorder="1" applyAlignment="1">
      <alignment horizontal="left" vertical="center"/>
    </xf>
    <xf numFmtId="0" fontId="19" fillId="9" borderId="67" xfId="0" applyFont="1" applyFill="1" applyBorder="1" applyAlignment="1">
      <alignment horizontal="left" vertical="center"/>
    </xf>
    <xf numFmtId="0" fontId="19" fillId="9" borderId="113" xfId="0" applyFont="1" applyFill="1" applyBorder="1" applyAlignment="1">
      <alignment horizontal="center"/>
    </xf>
    <xf numFmtId="0" fontId="19" fillId="9" borderId="135" xfId="0" applyFont="1" applyFill="1" applyBorder="1" applyAlignment="1">
      <alignment horizontal="center"/>
    </xf>
    <xf numFmtId="0" fontId="21" fillId="0" borderId="143" xfId="0" applyFont="1" applyBorder="1" applyAlignment="1">
      <alignment horizontal="left" vertical="center" indent="1"/>
    </xf>
    <xf numFmtId="0" fontId="21" fillId="0" borderId="146" xfId="0" applyFont="1" applyBorder="1" applyAlignment="1">
      <alignment horizontal="left" vertical="center" indent="1"/>
    </xf>
    <xf numFmtId="49" fontId="24" fillId="0" borderId="61" xfId="0" applyNumberFormat="1" applyFont="1" applyBorder="1" applyAlignment="1">
      <alignment horizontal="center" vertical="center"/>
    </xf>
    <xf numFmtId="49" fontId="24" fillId="0" borderId="58" xfId="0" applyNumberFormat="1" applyFont="1" applyBorder="1" applyAlignment="1">
      <alignment horizontal="center" vertical="center"/>
    </xf>
    <xf numFmtId="0" fontId="20" fillId="10" borderId="65" xfId="0" applyFont="1" applyFill="1" applyBorder="1" applyAlignment="1" applyProtection="1">
      <alignment horizontal="left" vertical="center"/>
      <protection locked="0"/>
    </xf>
    <xf numFmtId="0" fontId="20" fillId="10" borderId="59" xfId="0" applyFont="1" applyFill="1" applyBorder="1" applyAlignment="1" applyProtection="1">
      <alignment horizontal="left" vertical="center"/>
      <protection locked="0"/>
    </xf>
    <xf numFmtId="49" fontId="24" fillId="0" borderId="60" xfId="0" applyNumberFormat="1" applyFont="1" applyBorder="1" applyAlignment="1">
      <alignment horizontal="center" vertical="center"/>
    </xf>
    <xf numFmtId="0" fontId="20" fillId="10" borderId="64" xfId="0" applyFont="1" applyFill="1" applyBorder="1" applyAlignment="1" applyProtection="1">
      <alignment horizontal="left" vertical="center"/>
      <protection locked="0"/>
    </xf>
    <xf numFmtId="0" fontId="21" fillId="15" borderId="236" xfId="0" applyFont="1" applyFill="1" applyBorder="1" applyAlignment="1">
      <alignment horizontal="left" vertical="center" indent="1"/>
    </xf>
    <xf numFmtId="0" fontId="21" fillId="15" borderId="238" xfId="0" applyFont="1" applyFill="1" applyBorder="1" applyAlignment="1">
      <alignment horizontal="left" vertical="center" indent="1"/>
    </xf>
    <xf numFmtId="0" fontId="21" fillId="0" borderId="147" xfId="0" applyFont="1" applyBorder="1" applyAlignment="1">
      <alignment horizontal="left" vertical="center" indent="1"/>
    </xf>
    <xf numFmtId="0" fontId="20" fillId="10" borderId="69" xfId="0" applyFont="1" applyFill="1" applyBorder="1" applyAlignment="1" applyProtection="1">
      <alignment horizontal="left" vertical="center"/>
      <protection locked="0"/>
    </xf>
    <xf numFmtId="164" fontId="24" fillId="0" borderId="0" xfId="0" applyNumberFormat="1" applyFont="1" applyAlignment="1">
      <alignment horizontal="center" vertical="center"/>
    </xf>
    <xf numFmtId="164" fontId="24" fillId="0" borderId="72" xfId="0" applyNumberFormat="1" applyFont="1" applyBorder="1" applyAlignment="1">
      <alignment horizontal="center" vertical="center"/>
    </xf>
    <xf numFmtId="0" fontId="24" fillId="0" borderId="0" xfId="0" applyFont="1" applyAlignment="1">
      <alignment horizontal="left" vertical="center"/>
    </xf>
    <xf numFmtId="0" fontId="24" fillId="0" borderId="72" xfId="0" applyFont="1" applyBorder="1" applyAlignment="1">
      <alignment horizontal="left" vertical="center"/>
    </xf>
    <xf numFmtId="49" fontId="24" fillId="0" borderId="68" xfId="0" applyNumberFormat="1" applyFont="1" applyBorder="1" applyAlignment="1">
      <alignment horizontal="center" vertical="center"/>
    </xf>
    <xf numFmtId="0" fontId="0" fillId="0" borderId="0" xfId="0" applyAlignment="1">
      <alignment horizontal="center" vertical="center"/>
    </xf>
    <xf numFmtId="0" fontId="51" fillId="0" borderId="0" xfId="0" applyFont="1" applyAlignment="1">
      <alignment horizontal="center" vertical="top" textRotation="90"/>
    </xf>
    <xf numFmtId="167" fontId="13" fillId="15" borderId="0" xfId="0" applyNumberFormat="1" applyFont="1" applyFill="1" applyAlignment="1">
      <alignment horizontal="left" vertical="center" indent="1"/>
    </xf>
    <xf numFmtId="0" fontId="13" fillId="15" borderId="0" xfId="0" applyFont="1" applyFill="1" applyAlignment="1">
      <alignment horizontal="right" vertical="center"/>
    </xf>
    <xf numFmtId="0" fontId="57" fillId="0" borderId="72" xfId="0" applyFont="1" applyBorder="1" applyAlignment="1">
      <alignment horizontal="center"/>
    </xf>
    <xf numFmtId="0" fontId="68" fillId="0" borderId="0" xfId="0" applyFont="1" applyAlignment="1">
      <alignment horizontal="center" wrapText="1"/>
    </xf>
    <xf numFmtId="0" fontId="13" fillId="9" borderId="37" xfId="0" applyFont="1" applyFill="1" applyBorder="1" applyAlignment="1">
      <alignment horizontal="center" vertical="center" shrinkToFit="1"/>
    </xf>
    <xf numFmtId="0" fontId="13" fillId="9" borderId="39"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38" xfId="0" applyFont="1" applyFill="1" applyBorder="1" applyAlignment="1">
      <alignment horizontal="center" vertical="center" shrinkToFit="1"/>
    </xf>
    <xf numFmtId="0" fontId="14" fillId="9" borderId="55" xfId="0" applyFont="1" applyFill="1" applyBorder="1" applyAlignment="1">
      <alignment horizontal="center" vertical="center" shrinkToFit="1"/>
    </xf>
    <xf numFmtId="0" fontId="38" fillId="0" borderId="0" xfId="0" applyFont="1" applyAlignment="1">
      <alignment horizontal="center"/>
    </xf>
    <xf numFmtId="0" fontId="14" fillId="9" borderId="33"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31" xfId="0" applyFont="1" applyFill="1" applyBorder="1" applyAlignment="1">
      <alignment horizontal="center" vertical="center"/>
    </xf>
    <xf numFmtId="0" fontId="14" fillId="9" borderId="28" xfId="0" applyFont="1" applyFill="1" applyBorder="1" applyAlignment="1">
      <alignment horizontal="center" vertical="center"/>
    </xf>
    <xf numFmtId="0" fontId="58" fillId="16" borderId="196" xfId="0" applyFont="1" applyFill="1" applyBorder="1" applyAlignment="1">
      <alignment horizontal="center"/>
    </xf>
    <xf numFmtId="0" fontId="58" fillId="16" borderId="197" xfId="0" applyFont="1" applyFill="1" applyBorder="1" applyAlignment="1">
      <alignment horizontal="center"/>
    </xf>
    <xf numFmtId="0" fontId="58" fillId="16" borderId="198" xfId="0" applyFont="1" applyFill="1" applyBorder="1" applyAlignment="1">
      <alignment horizontal="center"/>
    </xf>
    <xf numFmtId="0" fontId="58" fillId="16" borderId="199" xfId="0" applyFont="1" applyFill="1" applyBorder="1" applyAlignment="1">
      <alignment horizontal="center"/>
    </xf>
    <xf numFmtId="0" fontId="58" fillId="16" borderId="200" xfId="0" applyFont="1" applyFill="1" applyBorder="1" applyAlignment="1">
      <alignment horizontal="center"/>
    </xf>
    <xf numFmtId="0" fontId="58" fillId="16" borderId="201" xfId="0" applyFont="1" applyFill="1" applyBorder="1" applyAlignment="1">
      <alignment horizontal="center"/>
    </xf>
    <xf numFmtId="0" fontId="17" fillId="10" borderId="246" xfId="0" applyFont="1" applyFill="1" applyBorder="1" applyAlignment="1" applyProtection="1">
      <alignment horizontal="center" vertical="top"/>
      <protection locked="0"/>
    </xf>
    <xf numFmtId="0" fontId="17" fillId="10" borderId="247" xfId="0" applyFont="1" applyFill="1" applyBorder="1" applyAlignment="1" applyProtection="1">
      <alignment horizontal="center" vertical="top"/>
      <protection locked="0"/>
    </xf>
    <xf numFmtId="0" fontId="17" fillId="10" borderId="248" xfId="0" applyFont="1" applyFill="1" applyBorder="1" applyAlignment="1" applyProtection="1">
      <alignment horizontal="center" vertical="top"/>
      <protection locked="0"/>
    </xf>
    <xf numFmtId="14" fontId="26" fillId="10" borderId="249" xfId="0" applyNumberFormat="1" applyFont="1" applyFill="1" applyBorder="1" applyAlignment="1" applyProtection="1">
      <alignment horizontal="center" vertical="center"/>
      <protection locked="0"/>
    </xf>
    <xf numFmtId="14" fontId="26" fillId="10" borderId="210" xfId="0" applyNumberFormat="1" applyFont="1" applyFill="1" applyBorder="1" applyAlignment="1" applyProtection="1">
      <alignment horizontal="center" vertical="center"/>
      <protection locked="0"/>
    </xf>
    <xf numFmtId="14" fontId="26" fillId="10" borderId="250" xfId="0" applyNumberFormat="1" applyFont="1" applyFill="1" applyBorder="1" applyAlignment="1" applyProtection="1">
      <alignment horizontal="center" vertical="center"/>
      <protection locked="0"/>
    </xf>
    <xf numFmtId="0" fontId="26" fillId="10" borderId="249" xfId="0" applyFont="1" applyFill="1" applyBorder="1" applyAlignment="1" applyProtection="1">
      <alignment horizontal="center" vertical="center"/>
      <protection locked="0"/>
    </xf>
    <xf numFmtId="0" fontId="26" fillId="10" borderId="210" xfId="0" applyFont="1" applyFill="1" applyBorder="1" applyAlignment="1" applyProtection="1">
      <alignment horizontal="center" vertical="center"/>
      <protection locked="0"/>
    </xf>
    <xf numFmtId="0" fontId="26" fillId="10" borderId="250" xfId="0" applyFont="1" applyFill="1" applyBorder="1" applyAlignment="1" applyProtection="1">
      <alignment horizontal="center" vertical="center"/>
      <protection locked="0"/>
    </xf>
    <xf numFmtId="0" fontId="26" fillId="10" borderId="251" xfId="0" applyFont="1" applyFill="1" applyBorder="1" applyAlignment="1" applyProtection="1">
      <alignment horizontal="center" vertical="center"/>
      <protection locked="0"/>
    </xf>
    <xf numFmtId="0" fontId="26" fillId="10" borderId="252" xfId="0" applyFont="1" applyFill="1" applyBorder="1" applyAlignment="1" applyProtection="1">
      <alignment horizontal="center" vertical="center"/>
      <protection locked="0"/>
    </xf>
    <xf numFmtId="0" fontId="26" fillId="10" borderId="253" xfId="0" applyFont="1" applyFill="1" applyBorder="1" applyAlignment="1" applyProtection="1">
      <alignment horizontal="center" vertical="center"/>
      <protection locked="0"/>
    </xf>
    <xf numFmtId="0" fontId="20" fillId="10" borderId="65" xfId="0" applyFont="1" applyFill="1" applyBorder="1" applyAlignment="1" applyProtection="1">
      <alignment horizontal="center" vertical="center"/>
      <protection locked="0"/>
    </xf>
    <xf numFmtId="0" fontId="20" fillId="10" borderId="59" xfId="0" applyFont="1" applyFill="1" applyBorder="1" applyAlignment="1" applyProtection="1">
      <alignment horizontal="center" vertical="center"/>
      <protection locked="0"/>
    </xf>
    <xf numFmtId="0" fontId="20" fillId="10" borderId="64" xfId="0" applyFont="1" applyFill="1" applyBorder="1" applyAlignment="1" applyProtection="1">
      <alignment horizontal="center" vertical="center"/>
      <protection locked="0"/>
    </xf>
    <xf numFmtId="0" fontId="53" fillId="10" borderId="64" xfId="0" applyFont="1" applyFill="1" applyBorder="1" applyAlignment="1" applyProtection="1">
      <alignment horizontal="center" vertical="center"/>
      <protection locked="0"/>
    </xf>
    <xf numFmtId="0" fontId="53" fillId="10" borderId="59" xfId="0" applyFont="1" applyFill="1" applyBorder="1" applyAlignment="1" applyProtection="1">
      <alignment horizontal="center" vertical="center"/>
      <protection locked="0"/>
    </xf>
    <xf numFmtId="0" fontId="53" fillId="10" borderId="65" xfId="0" applyFont="1" applyFill="1" applyBorder="1" applyAlignment="1" applyProtection="1">
      <alignment horizontal="center" vertical="center"/>
      <protection locked="0"/>
    </xf>
    <xf numFmtId="0" fontId="40" fillId="0" borderId="57" xfId="0" applyFont="1" applyBorder="1" applyAlignment="1">
      <alignment horizontal="left" vertical="center" indent="1"/>
    </xf>
    <xf numFmtId="0" fontId="40" fillId="0" borderId="204" xfId="0" applyFont="1" applyBorder="1" applyAlignment="1">
      <alignment horizontal="left" vertical="center" indent="1"/>
    </xf>
    <xf numFmtId="0" fontId="21" fillId="0" borderId="128" xfId="0" applyFont="1" applyBorder="1" applyAlignment="1">
      <alignment horizontal="left" vertical="center"/>
    </xf>
    <xf numFmtId="0" fontId="21" fillId="0" borderId="129" xfId="0" applyFont="1" applyBorder="1" applyAlignment="1">
      <alignment horizontal="left" vertical="center"/>
    </xf>
    <xf numFmtId="0" fontId="64" fillId="16" borderId="196" xfId="0" applyFont="1" applyFill="1" applyBorder="1" applyAlignment="1">
      <alignment horizontal="center"/>
    </xf>
    <xf numFmtId="0" fontId="64" fillId="16" borderId="197" xfId="0" applyFont="1" applyFill="1" applyBorder="1" applyAlignment="1">
      <alignment horizontal="center"/>
    </xf>
    <xf numFmtId="0" fontId="64" fillId="16" borderId="198" xfId="0" applyFont="1" applyFill="1" applyBorder="1" applyAlignment="1">
      <alignment horizontal="center"/>
    </xf>
    <xf numFmtId="0" fontId="64" fillId="16" borderId="199" xfId="0" applyFont="1" applyFill="1" applyBorder="1" applyAlignment="1">
      <alignment horizontal="center"/>
    </xf>
    <xf numFmtId="0" fontId="64" fillId="16" borderId="200" xfId="0" applyFont="1" applyFill="1" applyBorder="1" applyAlignment="1">
      <alignment horizontal="center"/>
    </xf>
    <xf numFmtId="0" fontId="64" fillId="16" borderId="201" xfId="0" applyFont="1" applyFill="1" applyBorder="1" applyAlignment="1">
      <alignment horizontal="center"/>
    </xf>
    <xf numFmtId="0" fontId="40" fillId="0" borderId="56" xfId="0" applyFont="1" applyBorder="1" applyAlignment="1">
      <alignment horizontal="left" vertical="center" indent="1"/>
    </xf>
    <xf numFmtId="0" fontId="40" fillId="0" borderId="70" xfId="0" applyFont="1" applyBorder="1" applyAlignment="1">
      <alignment horizontal="left" vertical="center" indent="1"/>
    </xf>
    <xf numFmtId="0" fontId="40" fillId="18" borderId="144" xfId="0" applyFont="1" applyFill="1" applyBorder="1" applyAlignment="1">
      <alignment horizontal="left" vertical="center" indent="1"/>
    </xf>
    <xf numFmtId="0" fontId="40" fillId="18" borderId="145" xfId="0" applyFont="1" applyFill="1" applyBorder="1" applyAlignment="1">
      <alignment horizontal="left" vertical="center" indent="1"/>
    </xf>
    <xf numFmtId="0" fontId="40" fillId="19" borderId="56" xfId="0" applyFont="1" applyFill="1" applyBorder="1" applyAlignment="1">
      <alignment horizontal="left" vertical="center" indent="1"/>
    </xf>
    <xf numFmtId="0" fontId="40" fillId="19" borderId="70" xfId="0" applyFont="1" applyFill="1" applyBorder="1" applyAlignment="1">
      <alignment horizontal="left" vertical="center" indent="1"/>
    </xf>
    <xf numFmtId="0" fontId="40" fillId="11" borderId="56" xfId="0" applyFont="1" applyFill="1" applyBorder="1" applyAlignment="1">
      <alignment horizontal="left" vertical="center" indent="1"/>
    </xf>
    <xf numFmtId="0" fontId="40" fillId="11" borderId="70" xfId="0" applyFont="1" applyFill="1" applyBorder="1" applyAlignment="1">
      <alignment horizontal="left" vertical="center" indent="1"/>
    </xf>
    <xf numFmtId="167" fontId="21" fillId="15" borderId="0" xfId="0" applyNumberFormat="1" applyFont="1" applyFill="1" applyAlignment="1">
      <alignment horizontal="right" vertical="center" indent="1"/>
    </xf>
    <xf numFmtId="167" fontId="24" fillId="0" borderId="72" xfId="0" applyNumberFormat="1" applyFont="1" applyBorder="1" applyAlignment="1">
      <alignment horizontal="left"/>
    </xf>
    <xf numFmtId="0" fontId="61" fillId="0" borderId="246" xfId="0" applyFont="1" applyBorder="1" applyAlignment="1">
      <alignment horizontal="center" vertical="center"/>
    </xf>
    <xf numFmtId="0" fontId="61" fillId="0" borderId="247" xfId="0" applyFont="1" applyBorder="1" applyAlignment="1">
      <alignment horizontal="center" vertical="center"/>
    </xf>
    <xf numFmtId="0" fontId="61" fillId="0" borderId="248" xfId="0" applyFont="1" applyBorder="1" applyAlignment="1">
      <alignment horizontal="center" vertical="center"/>
    </xf>
    <xf numFmtId="14" fontId="63" fillId="0" borderId="249" xfId="0" applyNumberFormat="1" applyFont="1" applyBorder="1" applyAlignment="1">
      <alignment horizontal="center" vertical="center"/>
    </xf>
    <xf numFmtId="14" fontId="63" fillId="0" borderId="210" xfId="0" applyNumberFormat="1" applyFont="1" applyBorder="1" applyAlignment="1">
      <alignment horizontal="center" vertical="center"/>
    </xf>
    <xf numFmtId="14" fontId="63" fillId="0" borderId="250" xfId="0" applyNumberFormat="1" applyFont="1" applyBorder="1" applyAlignment="1">
      <alignment horizontal="center" vertical="center"/>
    </xf>
    <xf numFmtId="0" fontId="63" fillId="0" borderId="249" xfId="0" applyFont="1" applyBorder="1" applyAlignment="1">
      <alignment horizontal="center" vertical="center"/>
    </xf>
    <xf numFmtId="0" fontId="63" fillId="0" borderId="210" xfId="0" applyFont="1" applyBorder="1" applyAlignment="1">
      <alignment horizontal="center" vertical="center"/>
    </xf>
    <xf numFmtId="0" fontId="63" fillId="0" borderId="250" xfId="0" applyFont="1" applyBorder="1" applyAlignment="1">
      <alignment horizontal="center" vertical="center"/>
    </xf>
    <xf numFmtId="0" fontId="63" fillId="0" borderId="251" xfId="0" applyFont="1" applyBorder="1" applyAlignment="1">
      <alignment horizontal="center" vertical="center"/>
    </xf>
    <xf numFmtId="0" fontId="63" fillId="0" borderId="252" xfId="0" applyFont="1" applyBorder="1" applyAlignment="1">
      <alignment horizontal="center" vertical="center"/>
    </xf>
    <xf numFmtId="0" fontId="63" fillId="0" borderId="253" xfId="0" applyFont="1" applyBorder="1" applyAlignment="1">
      <alignment horizontal="center" vertical="center"/>
    </xf>
    <xf numFmtId="0" fontId="40" fillId="0" borderId="56" xfId="0" applyFont="1" applyBorder="1" applyAlignment="1">
      <alignment horizontal="left" vertical="center"/>
    </xf>
    <xf numFmtId="0" fontId="40" fillId="0" borderId="70" xfId="0" applyFont="1" applyBorder="1" applyAlignment="1">
      <alignment horizontal="left" vertical="center"/>
    </xf>
    <xf numFmtId="0" fontId="40" fillId="0" borderId="57" xfId="0" applyFont="1" applyBorder="1" applyAlignment="1">
      <alignment horizontal="left" vertical="center"/>
    </xf>
    <xf numFmtId="0" fontId="40" fillId="0" borderId="204" xfId="0" applyFont="1" applyBorder="1" applyAlignment="1">
      <alignment horizontal="left" vertical="center"/>
    </xf>
    <xf numFmtId="0" fontId="40" fillId="11" borderId="56" xfId="0" applyFont="1" applyFill="1" applyBorder="1" applyAlignment="1">
      <alignment horizontal="left" vertical="center"/>
    </xf>
    <xf numFmtId="0" fontId="40" fillId="11" borderId="70" xfId="0" applyFont="1" applyFill="1" applyBorder="1" applyAlignment="1">
      <alignment horizontal="left" vertical="center"/>
    </xf>
    <xf numFmtId="0" fontId="21" fillId="0" borderId="212" xfId="0" applyFont="1" applyBorder="1" applyAlignment="1">
      <alignment horizontal="left" vertical="center"/>
    </xf>
    <xf numFmtId="0" fontId="21" fillId="0" borderId="213" xfId="0" applyFont="1" applyBorder="1" applyAlignment="1">
      <alignment horizontal="left" vertical="center"/>
    </xf>
    <xf numFmtId="0" fontId="40" fillId="18" borderId="144" xfId="0" applyFont="1" applyFill="1" applyBorder="1" applyAlignment="1">
      <alignment horizontal="left" vertical="center"/>
    </xf>
    <xf numFmtId="0" fontId="40" fillId="18" borderId="145" xfId="0" applyFont="1" applyFill="1" applyBorder="1" applyAlignment="1">
      <alignment horizontal="left" vertical="center"/>
    </xf>
    <xf numFmtId="0" fontId="40" fillId="19" borderId="56" xfId="0" applyFont="1" applyFill="1" applyBorder="1" applyAlignment="1">
      <alignment horizontal="left" vertical="center"/>
    </xf>
    <xf numFmtId="0" fontId="40" fillId="19" borderId="70" xfId="0" applyFont="1" applyFill="1" applyBorder="1" applyAlignment="1">
      <alignment horizontal="left" vertical="center"/>
    </xf>
    <xf numFmtId="167" fontId="24" fillId="0" borderId="254" xfId="0" applyNumberFormat="1" applyFont="1" applyBorder="1" applyAlignment="1">
      <alignment horizontal="left"/>
    </xf>
    <xf numFmtId="0" fontId="25" fillId="0" borderId="0" xfId="0" applyFont="1" applyAlignment="1">
      <alignment horizontal="center" vertical="center"/>
    </xf>
    <xf numFmtId="0" fontId="46" fillId="0" borderId="0" xfId="0" applyFont="1" applyAlignment="1">
      <alignment horizontal="center" vertical="center"/>
    </xf>
    <xf numFmtId="0" fontId="65" fillId="0" borderId="0" xfId="0" applyFont="1" applyAlignment="1">
      <alignment horizontal="center" vertical="top"/>
    </xf>
    <xf numFmtId="0" fontId="21" fillId="0" borderId="279" xfId="0" applyFont="1" applyBorder="1" applyAlignment="1">
      <alignment horizontal="left" vertical="center"/>
    </xf>
    <xf numFmtId="0" fontId="21" fillId="0" borderId="280" xfId="0" applyFont="1" applyBorder="1" applyAlignment="1">
      <alignment horizontal="left" vertical="center"/>
    </xf>
    <xf numFmtId="0" fontId="21" fillId="0" borderId="281" xfId="0" applyFont="1" applyBorder="1" applyAlignment="1">
      <alignment horizontal="left" vertical="center"/>
    </xf>
    <xf numFmtId="0" fontId="57" fillId="0" borderId="72" xfId="0" applyFont="1" applyBorder="1" applyAlignment="1">
      <alignment horizontal="left"/>
    </xf>
    <xf numFmtId="0" fontId="71" fillId="0" borderId="72" xfId="0" applyFont="1" applyBorder="1" applyAlignment="1">
      <alignment horizontal="left"/>
    </xf>
    <xf numFmtId="0" fontId="64" fillId="16" borderId="283" xfId="0" applyFont="1" applyFill="1" applyBorder="1" applyAlignment="1">
      <alignment horizontal="center" vertical="center"/>
    </xf>
    <xf numFmtId="0" fontId="64" fillId="16" borderId="284" xfId="0" applyFont="1" applyFill="1" applyBorder="1" applyAlignment="1">
      <alignment horizontal="center" vertical="center"/>
    </xf>
    <xf numFmtId="0" fontId="64" fillId="16" borderId="285" xfId="0" applyFont="1" applyFill="1" applyBorder="1" applyAlignment="1">
      <alignment horizontal="center" vertical="center"/>
    </xf>
    <xf numFmtId="0" fontId="64" fillId="16" borderId="286" xfId="0" applyFont="1" applyFill="1" applyBorder="1" applyAlignment="1">
      <alignment horizontal="center" vertical="center"/>
    </xf>
    <xf numFmtId="0" fontId="64" fillId="16" borderId="287" xfId="0" applyFont="1" applyFill="1" applyBorder="1" applyAlignment="1">
      <alignment horizontal="center" vertical="center"/>
    </xf>
    <xf numFmtId="0" fontId="64" fillId="16" borderId="288" xfId="0" applyFont="1" applyFill="1" applyBorder="1" applyAlignment="1">
      <alignment horizontal="center" vertical="center"/>
    </xf>
    <xf numFmtId="0" fontId="13" fillId="9" borderId="259" xfId="0" applyFont="1" applyFill="1" applyBorder="1" applyAlignment="1">
      <alignment horizontal="center" vertical="center" shrinkToFit="1"/>
    </xf>
    <xf numFmtId="0" fontId="13" fillId="9" borderId="260" xfId="0" applyFont="1" applyFill="1" applyBorder="1" applyAlignment="1">
      <alignment horizontal="center" vertical="center" shrinkToFit="1"/>
    </xf>
    <xf numFmtId="0" fontId="14" fillId="9" borderId="261" xfId="0" applyFont="1" applyFill="1" applyBorder="1" applyAlignment="1">
      <alignment horizontal="center" vertical="center" shrinkToFit="1"/>
    </xf>
    <xf numFmtId="0" fontId="14" fillId="9" borderId="262" xfId="0" applyFont="1" applyFill="1" applyBorder="1" applyAlignment="1">
      <alignment horizontal="center" vertical="center" shrinkToFit="1"/>
    </xf>
    <xf numFmtId="0" fontId="14" fillId="9" borderId="263" xfId="0" applyFont="1" applyFill="1" applyBorder="1" applyAlignment="1">
      <alignment horizontal="center" vertical="center" shrinkToFit="1"/>
    </xf>
    <xf numFmtId="0" fontId="35" fillId="13" borderId="95" xfId="0" applyFont="1" applyFill="1" applyBorder="1" applyAlignment="1">
      <alignment horizontal="center" vertical="center" wrapText="1"/>
    </xf>
    <xf numFmtId="0" fontId="35" fillId="13" borderId="97" xfId="0" applyFont="1" applyFill="1" applyBorder="1" applyAlignment="1">
      <alignment horizontal="center" vertical="center"/>
    </xf>
    <xf numFmtId="0" fontId="34" fillId="0" borderId="90" xfId="0" applyFont="1" applyBorder="1" applyAlignment="1">
      <alignment horizontal="center" vertical="top"/>
    </xf>
    <xf numFmtId="0" fontId="35" fillId="0" borderId="0" xfId="0" applyFont="1" applyAlignment="1">
      <alignment horizontal="center" vertical="center" wrapText="1"/>
    </xf>
    <xf numFmtId="0" fontId="35" fillId="0" borderId="0" xfId="0" applyFont="1" applyAlignment="1">
      <alignment horizontal="center" vertical="center"/>
    </xf>
    <xf numFmtId="0" fontId="0" fillId="0" borderId="92" xfId="0" applyBorder="1" applyAlignment="1" applyProtection="1">
      <alignment horizontal="center"/>
      <protection locked="0"/>
    </xf>
    <xf numFmtId="0" fontId="39" fillId="14" borderId="93" xfId="0" applyFont="1" applyFill="1" applyBorder="1" applyAlignment="1">
      <alignment horizontal="center" vertical="center" wrapText="1"/>
    </xf>
    <xf numFmtId="0" fontId="39" fillId="14" borderId="96" xfId="0" applyFont="1" applyFill="1" applyBorder="1" applyAlignment="1">
      <alignment horizontal="center" vertical="center"/>
    </xf>
    <xf numFmtId="0" fontId="39" fillId="12" borderId="159" xfId="0" applyFont="1" applyFill="1" applyBorder="1" applyAlignment="1">
      <alignment horizontal="center" vertical="center" wrapText="1"/>
    </xf>
    <xf numFmtId="0" fontId="39" fillId="12" borderId="160" xfId="0" applyFont="1" applyFill="1" applyBorder="1" applyAlignment="1">
      <alignment horizontal="center" vertical="center"/>
    </xf>
    <xf numFmtId="0" fontId="0" fillId="0" borderId="0" xfId="0" applyAlignment="1">
      <alignment horizontal="left" vertical="top" wrapText="1"/>
    </xf>
    <xf numFmtId="0" fontId="18" fillId="11" borderId="86" xfId="0" applyFont="1" applyFill="1" applyBorder="1" applyAlignment="1">
      <alignment horizontal="center"/>
    </xf>
    <xf numFmtId="0" fontId="18" fillId="11" borderId="87" xfId="0" applyFont="1" applyFill="1" applyBorder="1" applyAlignment="1">
      <alignment horizontal="center"/>
    </xf>
    <xf numFmtId="0" fontId="18" fillId="11" borderId="153" xfId="0" applyFont="1" applyFill="1" applyBorder="1" applyAlignment="1">
      <alignment horizontal="center"/>
    </xf>
    <xf numFmtId="0" fontId="18" fillId="11" borderId="88" xfId="0" applyFont="1" applyFill="1" applyBorder="1" applyAlignment="1">
      <alignment horizontal="center" vertical="center"/>
    </xf>
    <xf numFmtId="0" fontId="18" fillId="11" borderId="0" xfId="0" applyFont="1" applyFill="1" applyAlignment="1">
      <alignment horizontal="center" vertical="center"/>
    </xf>
    <xf numFmtId="0" fontId="18" fillId="11" borderId="89" xfId="0" applyFont="1" applyFill="1" applyBorder="1" applyAlignment="1">
      <alignment horizontal="center" vertical="center"/>
    </xf>
    <xf numFmtId="0" fontId="30" fillId="11" borderId="88"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9" xfId="3" applyFill="1" applyBorder="1" applyAlignment="1" applyProtection="1">
      <alignment horizontal="center" vertical="center"/>
      <protection locked="0"/>
    </xf>
    <xf numFmtId="0" fontId="18" fillId="11" borderId="105" xfId="0" applyFont="1" applyFill="1" applyBorder="1" applyAlignment="1">
      <alignment horizontal="center"/>
    </xf>
    <xf numFmtId="0" fontId="18" fillId="11" borderId="106" xfId="0" applyFont="1" applyFill="1" applyBorder="1" applyAlignment="1">
      <alignment horizontal="center"/>
    </xf>
    <xf numFmtId="0" fontId="18" fillId="11" borderId="154" xfId="0" applyFont="1" applyFill="1" applyBorder="1" applyAlignment="1">
      <alignment horizontal="center"/>
    </xf>
    <xf numFmtId="0" fontId="7" fillId="0" borderId="7" xfId="0" applyFont="1" applyBorder="1" applyAlignment="1" applyProtection="1">
      <alignment horizontal="center" vertical="center"/>
      <protection hidden="1"/>
    </xf>
    <xf numFmtId="0" fontId="7" fillId="0" borderId="5"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7" fillId="0" borderId="6" xfId="0" applyFont="1" applyBorder="1" applyAlignment="1" applyProtection="1">
      <alignment horizontal="center" vertical="center"/>
      <protection hidden="1"/>
    </xf>
    <xf numFmtId="0" fontId="7" fillId="0" borderId="4" xfId="0" applyFont="1" applyBorder="1" applyAlignment="1" applyProtection="1">
      <alignment horizontal="center" vertical="center"/>
      <protection hidden="1"/>
    </xf>
    <xf numFmtId="0" fontId="42" fillId="0" borderId="72" xfId="0" applyFont="1" applyBorder="1" applyAlignment="1" applyProtection="1">
      <alignment horizontal="center" vertical="center"/>
      <protection hidden="1"/>
    </xf>
    <xf numFmtId="3" fontId="7" fillId="0" borderId="114" xfId="0" applyNumberFormat="1" applyFont="1" applyBorder="1" applyAlignment="1" applyProtection="1">
      <alignment horizontal="center" vertical="center"/>
      <protection hidden="1"/>
    </xf>
    <xf numFmtId="0" fontId="7" fillId="0" borderId="114" xfId="0" applyFont="1" applyBorder="1" applyAlignment="1" applyProtection="1">
      <alignment horizontal="center" vertical="center"/>
      <protection hidden="1"/>
    </xf>
    <xf numFmtId="0" fontId="50" fillId="0" borderId="165" xfId="0" applyFont="1" applyBorder="1" applyAlignment="1">
      <alignment horizontal="center" vertical="center"/>
    </xf>
    <xf numFmtId="0" fontId="50" fillId="0" borderId="166" xfId="0" applyFont="1" applyBorder="1" applyAlignment="1">
      <alignment horizontal="center" vertical="center"/>
    </xf>
    <xf numFmtId="0" fontId="50" fillId="0" borderId="167" xfId="0" applyFont="1" applyBorder="1" applyAlignment="1">
      <alignment horizontal="center" vertical="center"/>
    </xf>
  </cellXfs>
  <cellStyles count="4">
    <cellStyle name="Berechnung" xfId="2" builtinId="22"/>
    <cellStyle name="Link" xfId="3" builtinId="8"/>
    <cellStyle name="Standard" xfId="0" builtinId="0"/>
    <cellStyle name="Standard 2" xfId="1" xr:uid="{00000000-0005-0000-0000-000001000000}"/>
  </cellStyles>
  <dxfs count="71">
    <dxf>
      <font>
        <b/>
        <i val="0"/>
      </font>
      <fill>
        <patternFill>
          <bgColor rgb="FFFFFF00"/>
        </patternFill>
      </fill>
    </dxf>
    <dxf>
      <font>
        <b/>
        <i val="0"/>
      </font>
      <fill>
        <patternFill>
          <bgColor rgb="FFFFFF00"/>
        </patternFill>
      </fill>
    </dxf>
    <dxf>
      <font>
        <b/>
        <i val="0"/>
      </font>
      <fill>
        <patternFill>
          <bgColor rgb="FFFFFF00"/>
        </patternFill>
      </fill>
    </dxf>
    <dxf>
      <font>
        <b/>
        <i val="0"/>
      </font>
    </dxf>
    <dxf>
      <font>
        <color rgb="FFDA0000"/>
      </font>
    </dxf>
    <dxf>
      <numFmt numFmtId="165" formatCode=";;;"/>
    </dxf>
    <dxf>
      <numFmt numFmtId="165" formatCode=";;;"/>
    </dxf>
    <dxf>
      <font>
        <color theme="2" tint="-9.9948118533890809E-2"/>
      </font>
    </dxf>
    <dxf>
      <numFmt numFmtId="165" formatCode=";;;"/>
    </dxf>
    <dxf>
      <font>
        <color rgb="FFDA0000"/>
      </font>
    </dxf>
    <dxf>
      <font>
        <color rgb="FFDA0000"/>
      </font>
    </dxf>
    <dxf>
      <numFmt numFmtId="165" formatCode=";;;"/>
    </dxf>
    <dxf>
      <font>
        <color theme="2" tint="-9.9948118533890809E-2"/>
      </font>
    </dxf>
    <dxf>
      <numFmt numFmtId="165" formatCode=";;;"/>
    </dxf>
    <dxf>
      <font>
        <color theme="2" tint="-9.9948118533890809E-2"/>
      </font>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font>
        <b/>
        <i val="0"/>
        <color rgb="FFDA0000"/>
      </font>
      <fill>
        <patternFill>
          <bgColor rgb="FFFFFFCC"/>
        </patternFill>
      </fill>
    </dxf>
    <dxf>
      <numFmt numFmtId="165" formatCode=";;;"/>
    </dxf>
    <dxf>
      <font>
        <b val="0"/>
        <i val="0"/>
        <color rgb="FFDA0000"/>
      </font>
    </dxf>
    <dxf>
      <font>
        <color theme="2" tint="-9.9948118533890809E-2"/>
      </font>
    </dxf>
    <dxf>
      <font>
        <b/>
        <i val="0"/>
        <color rgb="FFDA0000"/>
      </font>
    </dxf>
    <dxf>
      <font>
        <b/>
        <i val="0"/>
        <color rgb="FFFF0000"/>
      </font>
    </dxf>
    <dxf>
      <font>
        <b/>
        <i val="0"/>
        <color rgb="FFDA0000"/>
      </font>
      <fill>
        <patternFill patternType="none">
          <bgColor auto="1"/>
        </patternFill>
      </fill>
    </dxf>
    <dxf>
      <font>
        <b/>
        <i val="0"/>
        <color rgb="FFDA0000"/>
      </font>
      <fill>
        <patternFill patternType="none">
          <bgColor auto="1"/>
        </patternFill>
      </fill>
    </dxf>
    <dxf>
      <numFmt numFmtId="30" formatCode="@"/>
    </dxf>
    <dxf>
      <fill>
        <patternFill>
          <bgColor rgb="FFFFB4B4"/>
        </patternFill>
      </fill>
    </dxf>
    <dxf>
      <font>
        <color theme="2" tint="-9.9948118533890809E-2"/>
      </font>
    </dxf>
    <dxf>
      <font>
        <b/>
        <i val="0"/>
        <color rgb="FFDA0000"/>
      </font>
    </dxf>
    <dxf>
      <font>
        <b/>
        <i val="0"/>
        <color rgb="FFDA0000"/>
      </font>
      <fill>
        <patternFill>
          <bgColor rgb="FFFFFFCC"/>
        </patternFill>
      </fill>
    </dxf>
  </dxfs>
  <tableStyles count="0" defaultTableStyle="TableStyleMedium2" defaultPivotStyle="PivotStyleLight16"/>
  <colors>
    <mruColors>
      <color rgb="FFDA0000"/>
      <color rgb="FFFFFFE0"/>
      <color rgb="FFFFB4B4"/>
      <color rgb="FFFFFFCC"/>
      <color rgb="FFFDECE3"/>
      <color rgb="FFF8F8F8"/>
      <color rgb="FFFFF2C9"/>
      <color rgb="FFFFEDB3"/>
      <color rgb="FFA50021"/>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476250</xdr:colOff>
      <xdr:row>1</xdr:row>
      <xdr:rowOff>45357</xdr:rowOff>
    </xdr:from>
    <xdr:to>
      <xdr:col>5</xdr:col>
      <xdr:colOff>1043214</xdr:colOff>
      <xdr:row>7</xdr:row>
      <xdr:rowOff>205858</xdr:rowOff>
    </xdr:to>
    <xdr:pic>
      <xdr:nvPicPr>
        <xdr:cNvPr id="2" name="Grafik 1">
          <a:extLst>
            <a:ext uri="{FF2B5EF4-FFF2-40B4-BE49-F238E27FC236}">
              <a16:creationId xmlns:a16="http://schemas.microsoft.com/office/drawing/2014/main" id="{55740647-F306-9381-CB34-3664E4008A05}"/>
            </a:ext>
          </a:extLst>
        </xdr:cNvPr>
        <xdr:cNvPicPr>
          <a:picLocks noChangeAspect="1"/>
        </xdr:cNvPicPr>
      </xdr:nvPicPr>
      <xdr:blipFill>
        <a:blip xmlns:r="http://schemas.openxmlformats.org/officeDocument/2006/relationships" r:embed="rId1"/>
        <a:stretch>
          <a:fillRect/>
        </a:stretch>
      </xdr:blipFill>
      <xdr:spPr>
        <a:xfrm>
          <a:off x="1190625" y="215446"/>
          <a:ext cx="2177143" cy="22696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28575</xdr:colOff>
      <xdr:row>0</xdr:row>
      <xdr:rowOff>142875</xdr:rowOff>
    </xdr:from>
    <xdr:to>
      <xdr:col>5</xdr:col>
      <xdr:colOff>9526</xdr:colOff>
      <xdr:row>5</xdr:row>
      <xdr:rowOff>108432</xdr:rowOff>
    </xdr:to>
    <xdr:pic>
      <xdr:nvPicPr>
        <xdr:cNvPr id="2" name="Grafik 1">
          <a:extLst>
            <a:ext uri="{FF2B5EF4-FFF2-40B4-BE49-F238E27FC236}">
              <a16:creationId xmlns:a16="http://schemas.microsoft.com/office/drawing/2014/main" id="{D540E453-DBB2-46D8-AAED-33B65FA175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8200" y="142875"/>
          <a:ext cx="1304926" cy="17372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390523</xdr:colOff>
      <xdr:row>2</xdr:row>
      <xdr:rowOff>66674</xdr:rowOff>
    </xdr:from>
    <xdr:to>
      <xdr:col>22</xdr:col>
      <xdr:colOff>0</xdr:colOff>
      <xdr:row>50</xdr:row>
      <xdr:rowOff>0</xdr:rowOff>
    </xdr:to>
    <xdr:sp macro="" textlink="">
      <xdr:nvSpPr>
        <xdr:cNvPr id="4" name="Textfeld 3">
          <a:extLst>
            <a:ext uri="{FF2B5EF4-FFF2-40B4-BE49-F238E27FC236}">
              <a16:creationId xmlns:a16="http://schemas.microsoft.com/office/drawing/2014/main" id="{00000000-0008-0000-0B00-000004000000}"/>
            </a:ext>
          </a:extLst>
        </xdr:cNvPr>
        <xdr:cNvSpPr txBox="1"/>
      </xdr:nvSpPr>
      <xdr:spPr>
        <a:xfrm>
          <a:off x="8772523" y="390524"/>
          <a:ext cx="7620002" cy="77057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pPr marL="0" indent="0"/>
          <a:r>
            <a:rPr lang="de-DE" sz="1400" b="0" baseline="0">
              <a:solidFill>
                <a:sysClr val="windowText" lastClr="000000"/>
              </a:solidFill>
              <a:latin typeface="+mn-lt"/>
              <a:ea typeface="+mn-ea"/>
              <a:cs typeface="+mn-cs"/>
            </a:rPr>
            <a:t>Eine der beiden Möglichkeiten für eine Endrunde auswählen </a:t>
          </a:r>
        </a:p>
        <a:p>
          <a:pPr marL="0" indent="0"/>
          <a:r>
            <a:rPr lang="de-DE" sz="1400" b="0" baseline="0">
              <a:solidFill>
                <a:sysClr val="windowText" lastClr="000000"/>
              </a:solidFill>
              <a:latin typeface="+mn-lt"/>
              <a:ea typeface="+mn-ea"/>
              <a:cs typeface="+mn-cs"/>
            </a:rPr>
            <a:t>(Tabellenblatt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oder Tabellenblatt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a:t>
          </a:r>
        </a:p>
        <a:p>
          <a:pPr marL="0" indent="0"/>
          <a:r>
            <a:rPr lang="de-DE" sz="1400" b="0" baseline="0">
              <a:solidFill>
                <a:sysClr val="windowText" lastClr="000000"/>
              </a:solidFill>
              <a:latin typeface="+mn-lt"/>
              <a:ea typeface="+mn-ea"/>
              <a:cs typeface="+mn-cs"/>
            </a:rPr>
            <a:t>und dort die Ergebnisse eintragen.</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(soweit vorhanden) spielen in gleicher Weise um die Plätze 9 bis 12.</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12</xdr:col>
      <xdr:colOff>9524</xdr:colOff>
      <xdr:row>52</xdr:row>
      <xdr:rowOff>0</xdr:rowOff>
    </xdr:from>
    <xdr:to>
      <xdr:col>21</xdr:col>
      <xdr:colOff>761999</xdr:colOff>
      <xdr:row>96</xdr:row>
      <xdr:rowOff>152400</xdr:rowOff>
    </xdr:to>
    <xdr:sp macro="" textlink="">
      <xdr:nvSpPr>
        <xdr:cNvPr id="5" name="Textfeld 4">
          <a:extLst>
            <a:ext uri="{FF2B5EF4-FFF2-40B4-BE49-F238E27FC236}">
              <a16:creationId xmlns:a16="http://schemas.microsoft.com/office/drawing/2014/main" id="{00000000-0008-0000-0B00-000005000000}"/>
            </a:ext>
          </a:extLst>
        </xdr:cNvPr>
        <xdr:cNvSpPr txBox="1"/>
      </xdr:nvSpPr>
      <xdr:spPr>
        <a:xfrm>
          <a:off x="8782049"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hängt davon ab, welcher Modus auf dem Tabellenblatt '</a:t>
          </a:r>
          <a:r>
            <a:rPr lang="de-DE" sz="1400" b="1" baseline="0">
              <a:solidFill>
                <a:schemeClr val="dk1"/>
              </a:solidFill>
              <a:effectLst/>
              <a:latin typeface="+mn-lt"/>
              <a:ea typeface="+mn-ea"/>
              <a:cs typeface="+mn-cs"/>
            </a:rPr>
            <a:t>Einstellungen</a:t>
          </a:r>
          <a:r>
            <a:rPr lang="de-DE" sz="1400" b="0" baseline="0">
              <a:solidFill>
                <a:schemeClr val="dk1"/>
              </a:solidFill>
              <a:effectLst/>
              <a:latin typeface="+mn-lt"/>
              <a:ea typeface="+mn-ea"/>
              <a:cs typeface="+mn-cs"/>
            </a:rPr>
            <a:t>' gewählt wurde.</a:t>
          </a:r>
          <a:endParaRPr lang="de-DE" sz="1400">
            <a:effectLst/>
          </a:endParaRPr>
        </a:p>
        <a:p>
          <a:endParaRPr lang="de-DE" sz="1400" b="0" baseline="0">
            <a:solidFill>
              <a:schemeClr val="tx1">
                <a:lumMod val="65000"/>
                <a:lumOff val="35000"/>
              </a:schemeClr>
            </a:solidFill>
          </a:endParaRPr>
        </a:p>
        <a:p>
          <a:r>
            <a:rPr lang="de-DE" sz="1200" b="1" baseline="0">
              <a:solidFill>
                <a:schemeClr val="tx1">
                  <a:lumMod val="75000"/>
                  <a:lumOff val="25000"/>
                </a:schemeClr>
              </a:solidFill>
            </a:rPr>
            <a:t>Kriterien Modus 1 (FIFA-Modus):</a:t>
          </a:r>
        </a:p>
        <a:p>
          <a:endParaRPr lang="de-DE" sz="800" baseline="0">
            <a:solidFill>
              <a:schemeClr val="tx1">
                <a:lumMod val="65000"/>
                <a:lumOff val="35000"/>
              </a:schemeClr>
            </a:solidFill>
          </a:endParaRPr>
        </a:p>
        <a:p>
          <a:r>
            <a:rPr lang="de-DE" sz="1100" baseline="0">
              <a:solidFill>
                <a:sysClr val="windowText" lastClr="000000"/>
              </a:solidFill>
            </a:rPr>
            <a:t>1.   </a:t>
          </a:r>
          <a:r>
            <a:rPr lang="de-DE" sz="1100">
              <a:solidFill>
                <a:sysClr val="windowText" lastClr="000000"/>
              </a:solidFill>
              <a:latin typeface="+mn-lt"/>
              <a:ea typeface="+mn-ea"/>
              <a:cs typeface="+mn-cs"/>
            </a:rPr>
            <a:t>Anzahl der Punkte aus allen Gruppenspielen</a:t>
          </a:r>
        </a:p>
        <a:p>
          <a:r>
            <a:rPr lang="de-DE" sz="1100" baseline="0">
              <a:solidFill>
                <a:sysClr val="windowText" lastClr="000000"/>
              </a:solidFill>
            </a:rPr>
            <a:t>2.   </a:t>
          </a:r>
          <a:r>
            <a:rPr lang="de-DE" sz="1100">
              <a:solidFill>
                <a:sysClr val="windowText" lastClr="000000"/>
              </a:solidFill>
              <a:latin typeface="+mn-lt"/>
              <a:ea typeface="+mn-ea"/>
              <a:cs typeface="+mn-cs"/>
            </a:rPr>
            <a:t>Tordifferenz aus allen Gruppenspielen</a:t>
          </a:r>
        </a:p>
        <a:p>
          <a:r>
            <a:rPr lang="de-DE" sz="1100" baseline="0">
              <a:solidFill>
                <a:sysClr val="windowText" lastClr="000000"/>
              </a:solidFill>
            </a:rPr>
            <a:t>3.   </a:t>
          </a:r>
          <a:r>
            <a:rPr lang="de-DE" sz="1100">
              <a:solidFill>
                <a:sysClr val="windowText" lastClr="000000"/>
              </a:solidFill>
              <a:latin typeface="+mn-lt"/>
              <a:ea typeface="+mn-ea"/>
              <a:cs typeface="+mn-cs"/>
            </a:rPr>
            <a:t>Anzahl der in allen Gruppenspielen erzielten Tore</a:t>
          </a:r>
        </a:p>
        <a:p>
          <a:r>
            <a:rPr lang="de-DE" sz="1100" baseline="0">
              <a:solidFill>
                <a:sysClr val="windowText" lastClr="000000"/>
              </a:solidFill>
            </a:rPr>
            <a:t>4.   </a:t>
          </a:r>
          <a:r>
            <a:rPr lang="de-DE" sz="1100">
              <a:solidFill>
                <a:sysClr val="windowText" lastClr="000000"/>
              </a:solidFill>
              <a:latin typeface="+mn-lt"/>
              <a:ea typeface="+mn-ea"/>
              <a:cs typeface="+mn-cs"/>
            </a:rPr>
            <a:t>Anzahl der Punkte aus den Direktbegegnungen der punkt- und torgleichen Teams</a:t>
          </a:r>
        </a:p>
        <a:p>
          <a:r>
            <a:rPr lang="de-DE" sz="1100" baseline="0">
              <a:solidFill>
                <a:sysClr val="windowText" lastClr="000000"/>
              </a:solidFill>
            </a:rPr>
            <a:t>5.   </a:t>
          </a:r>
          <a:r>
            <a:rPr lang="de-DE" sz="1100">
              <a:solidFill>
                <a:sysClr val="windowText" lastClr="000000"/>
              </a:solidFill>
              <a:latin typeface="+mn-lt"/>
              <a:ea typeface="+mn-ea"/>
              <a:cs typeface="+mn-cs"/>
            </a:rPr>
            <a:t>Tordifferenz aus den Direktbegegnungen der punkt- und torgleichen Teams</a:t>
          </a:r>
        </a:p>
        <a:p>
          <a:r>
            <a:rPr lang="de-DE" sz="1100" baseline="0">
              <a:solidFill>
                <a:sysClr val="windowText" lastClr="000000"/>
              </a:solidFill>
            </a:rPr>
            <a:t>6.   </a:t>
          </a:r>
          <a:r>
            <a:rPr lang="de-DE" sz="1100">
              <a:solidFill>
                <a:sysClr val="windowText" lastClr="000000"/>
              </a:solidFill>
              <a:latin typeface="+mn-lt"/>
              <a:ea typeface="+mn-ea"/>
              <a:cs typeface="+mn-cs"/>
            </a:rPr>
            <a:t>Anzahl der in den Direktbegegnungen der punkt- und torgleichen Teams erzielten Tore</a:t>
          </a:r>
        </a:p>
        <a:p>
          <a:endParaRPr lang="de-DE" sz="1000">
            <a:solidFill>
              <a:schemeClr val="dk1"/>
            </a:solidFill>
            <a:latin typeface="+mn-lt"/>
            <a:ea typeface="+mn-ea"/>
            <a:cs typeface="+mn-cs"/>
          </a:endParaRPr>
        </a:p>
        <a:p>
          <a:endParaRPr lang="de-DE" sz="1000">
            <a:solidFill>
              <a:schemeClr val="dk1"/>
            </a:solidFill>
            <a:latin typeface="+mn-lt"/>
            <a:ea typeface="+mn-ea"/>
            <a:cs typeface="+mn-cs"/>
          </a:endParaRPr>
        </a:p>
        <a:p>
          <a:r>
            <a:rPr lang="de-DE" sz="1200" b="1" baseline="0">
              <a:solidFill>
                <a:schemeClr val="tx1">
                  <a:lumMod val="75000"/>
                  <a:lumOff val="25000"/>
                </a:schemeClr>
              </a:solidFill>
              <a:effectLst/>
              <a:latin typeface="+mn-lt"/>
              <a:ea typeface="+mn-ea"/>
              <a:cs typeface="+mn-cs"/>
            </a:rPr>
            <a:t>Kriterien Modus 2 (UEFA-Modus):</a:t>
          </a:r>
        </a:p>
        <a:p>
          <a:endParaRPr lang="de-DE" sz="8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aus allen Gruppenspielen</a:t>
          </a:r>
          <a:endParaRPr lang="de-DE" sz="11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Anzahl der Punkte aus den Direktbegegnungen der punktgleichen Teams</a:t>
          </a:r>
          <a:endParaRPr lang="de-DE" sz="11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Tordifferenz aus den Direktbegegnungen der punktgleichen Teams</a:t>
          </a:r>
          <a:endParaRPr lang="de-DE" sz="11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Anzahl der in den Direktbegegnungen der punktgleichen Teams erzielten Tore</a:t>
          </a: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Tordifferenz aus allen Gruppenspielen</a:t>
          </a:r>
          <a:endParaRPr lang="de-DE" sz="11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Anzahl der in allen Gruppenspielen erzielten Tore</a:t>
          </a:r>
          <a:endParaRPr lang="de-DE" sz="11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b="0" baseline="0">
              <a:solidFill>
                <a:schemeClr val="dk1"/>
              </a:solidFill>
              <a:effectLst/>
              <a:latin typeface="+mn-lt"/>
              <a:ea typeface="+mn-ea"/>
              <a:cs typeface="+mn-cs"/>
            </a:rPr>
            <a:t>Insbesondere im Modus 2 (UEFA-Modus)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mehrerer Teams anzuschauen.</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twoCellAnchor>
    <xdr:from>
      <xdr:col>1</xdr:col>
      <xdr:colOff>9523</xdr:colOff>
      <xdr:row>2</xdr:row>
      <xdr:rowOff>66675</xdr:rowOff>
    </xdr:from>
    <xdr:to>
      <xdr:col>11</xdr:col>
      <xdr:colOff>9525</xdr:colOff>
      <xdr:row>50</xdr:row>
      <xdr:rowOff>0</xdr:rowOff>
    </xdr:to>
    <xdr:sp macro="" textlink="">
      <xdr:nvSpPr>
        <xdr:cNvPr id="6" name="Textfeld 5">
          <a:extLst>
            <a:ext uri="{FF2B5EF4-FFF2-40B4-BE49-F238E27FC236}">
              <a16:creationId xmlns:a16="http://schemas.microsoft.com/office/drawing/2014/main" id="{5C3D139B-20D6-4C0E-9A73-FC7B5663DCC3}"/>
            </a:ext>
          </a:extLst>
        </xdr:cNvPr>
        <xdr:cNvSpPr txBox="1"/>
      </xdr:nvSpPr>
      <xdr:spPr>
        <a:xfrm>
          <a:off x="771523" y="390525"/>
          <a:ext cx="7620002" cy="77057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Planning</a:t>
          </a:r>
          <a:r>
            <a:rPr lang="de-DE" sz="1400"/>
            <a:t>' spreadsheet,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Preliminary Round</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pPr marL="0" indent="0"/>
          <a:r>
            <a:rPr lang="de-DE" sz="1400"/>
            <a:t>Choose one of the two options for a final round </a:t>
          </a:r>
        </a:p>
        <a:p>
          <a:pPr marL="0" indent="0"/>
          <a:r>
            <a:rPr lang="de-DE" sz="1400"/>
            <a:t>(“</a:t>
          </a:r>
          <a:r>
            <a:rPr lang="de-DE" sz="1400" b="1"/>
            <a:t>Finals 1</a:t>
          </a:r>
          <a:r>
            <a:rPr lang="de-DE" sz="1400"/>
            <a:t>” spreadsheet or “</a:t>
          </a:r>
          <a:r>
            <a:rPr lang="de-DE" sz="1400" b="1"/>
            <a:t>Finals 2</a:t>
          </a:r>
          <a:r>
            <a:rPr lang="de-DE" sz="1400"/>
            <a:t>” spreadsheet) </a:t>
          </a:r>
        </a:p>
        <a:p>
          <a:pPr marL="0" indent="0"/>
          <a:r>
            <a:rPr lang="de-DE" sz="1400"/>
            <a:t>and enter the results there.</a:t>
          </a: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Finals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Finals 2</a:t>
          </a:r>
          <a:r>
            <a:rPr lang="de-DE" sz="1400"/>
            <a:t>" the first four places will be determined by a semi-final (group first and runners-up) and two finals, the other places as in "Finals 1".</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Finals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Finals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(if available) play in the same way for places 9 to 12.</a:t>
          </a:r>
          <a:endParaRPr lang="de-DE" sz="1400">
            <a:effectLst/>
          </a:endParaRPr>
        </a:p>
        <a:p>
          <a:r>
            <a:rPr lang="de-DE" sz="1400">
              <a:solidFill>
                <a:schemeClr val="dk1"/>
              </a:solidFill>
              <a:effectLst/>
              <a:latin typeface="+mn-lt"/>
              <a:ea typeface="+mn-ea"/>
              <a:cs typeface="+mn-cs"/>
            </a:rPr>
            <a:t>Can also be played with different numbers of teams per group.</a:t>
          </a:r>
          <a:endParaRPr lang="de-DE" sz="1400">
            <a:effectLst/>
          </a:endParaRPr>
        </a:p>
      </xdr:txBody>
    </xdr:sp>
    <xdr:clientData/>
  </xdr:twoCellAnchor>
  <xdr:twoCellAnchor>
    <xdr:from>
      <xdr:col>1</xdr:col>
      <xdr:colOff>9524</xdr:colOff>
      <xdr:row>52</xdr:row>
      <xdr:rowOff>9525</xdr:rowOff>
    </xdr:from>
    <xdr:to>
      <xdr:col>10</xdr:col>
      <xdr:colOff>761999</xdr:colOff>
      <xdr:row>97</xdr:row>
      <xdr:rowOff>0</xdr:rowOff>
    </xdr:to>
    <xdr:sp macro="" textlink="">
      <xdr:nvSpPr>
        <xdr:cNvPr id="7" name="Textfeld 6">
          <a:extLst>
            <a:ext uri="{FF2B5EF4-FFF2-40B4-BE49-F238E27FC236}">
              <a16:creationId xmlns:a16="http://schemas.microsoft.com/office/drawing/2014/main" id="{5A6CFD6F-29E7-4D80-8B85-3439056291E2}"/>
            </a:ext>
          </a:extLst>
        </xdr:cNvPr>
        <xdr:cNvSpPr txBox="1"/>
      </xdr:nvSpPr>
      <xdr:spPr>
        <a:xfrm>
          <a:off x="771524" y="8429625"/>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t>The ranking order of the teams depends on which mode was selected on the '</a:t>
          </a:r>
          <a:r>
            <a:rPr lang="de-DE" sz="1400" b="1"/>
            <a:t>Settings</a:t>
          </a:r>
          <a:r>
            <a:rPr lang="de-DE" sz="1400"/>
            <a:t>' sheet.</a:t>
          </a:r>
        </a:p>
        <a:p>
          <a:endParaRPr lang="de-DE" sz="1400"/>
        </a:p>
        <a:p>
          <a:endParaRPr lang="de-DE" sz="1400" b="0" baseline="0">
            <a:solidFill>
              <a:schemeClr val="tx1">
                <a:lumMod val="65000"/>
                <a:lumOff val="35000"/>
              </a:schemeClr>
            </a:solidFill>
          </a:endParaRPr>
        </a:p>
        <a:p>
          <a:r>
            <a:rPr lang="de-DE" sz="1100" b="1">
              <a:solidFill>
                <a:schemeClr val="dk1"/>
              </a:solidFill>
              <a:effectLst/>
              <a:latin typeface="+mn-lt"/>
              <a:ea typeface="+mn-ea"/>
              <a:cs typeface="+mn-cs"/>
            </a:rPr>
            <a:t>Criteria mode 1 (FIFA mode):</a:t>
          </a:r>
        </a:p>
        <a:p>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Number of goals scored in all group matches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points from direct encounters between teams with the same points and goals</a:t>
          </a:r>
          <a:endParaRPr lang="de-DE" sz="1200">
            <a:effectLst/>
          </a:endParaRPr>
        </a:p>
        <a:p>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Goal difference from the direct encounters of the teams with the same point and goal</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direct encounters between teams with equal points and goals</a:t>
          </a:r>
        </a:p>
        <a:p>
          <a:endParaRPr lang="de-DE" sz="1200">
            <a:effectLst/>
          </a:endParaRPr>
        </a:p>
        <a:p>
          <a:endParaRPr lang="de-DE" sz="1200">
            <a:effectLst/>
          </a:endParaRPr>
        </a:p>
        <a:p>
          <a:pPr eaLnBrk="1" fontAlgn="auto" latinLnBrk="0" hangingPunct="1"/>
          <a:r>
            <a:rPr lang="de-DE" sz="1100" b="1">
              <a:solidFill>
                <a:schemeClr val="dk1"/>
              </a:solidFill>
              <a:effectLst/>
              <a:latin typeface="+mn-lt"/>
              <a:ea typeface="+mn-ea"/>
              <a:cs typeface="+mn-cs"/>
            </a:rPr>
            <a:t>Criteria mode 2 (UEFA mode):</a:t>
          </a:r>
        </a:p>
        <a:p>
          <a:pPr eaLnBrk="1" fontAlgn="auto" latinLnBrk="0" hangingPunct="1"/>
          <a:endParaRPr lang="de-DE" sz="5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Number of points from all group matches</a:t>
          </a:r>
          <a:endParaRPr lang="de-DE" sz="1200">
            <a:effectLst/>
          </a:endParaRPr>
        </a:p>
        <a:p>
          <a:r>
            <a:rPr lang="de-DE" sz="1100" baseline="0">
              <a:solidFill>
                <a:schemeClr val="dk1"/>
              </a:solidFill>
              <a:effectLst/>
              <a:latin typeface="+mn-lt"/>
              <a:ea typeface="+mn-ea"/>
              <a:cs typeface="+mn-cs"/>
            </a:rPr>
            <a:t>2.   </a:t>
          </a:r>
          <a:r>
            <a:rPr lang="de-DE" sz="1100">
              <a:solidFill>
                <a:schemeClr val="dk1"/>
              </a:solidFill>
              <a:effectLst/>
              <a:latin typeface="+mn-lt"/>
              <a:ea typeface="+mn-ea"/>
              <a:cs typeface="+mn-cs"/>
            </a:rPr>
            <a:t>Number of points from direct encounters between teams with the same points</a:t>
          </a:r>
          <a:endParaRPr lang="de-DE" sz="1200">
            <a:effectLst/>
          </a:endParaRPr>
        </a:p>
        <a:p>
          <a:r>
            <a:rPr lang="de-DE" sz="1100" baseline="0">
              <a:solidFill>
                <a:schemeClr val="dk1"/>
              </a:solidFill>
              <a:effectLst/>
              <a:latin typeface="+mn-lt"/>
              <a:ea typeface="+mn-ea"/>
              <a:cs typeface="+mn-cs"/>
            </a:rPr>
            <a:t>3.   </a:t>
          </a:r>
          <a:r>
            <a:rPr lang="de-DE" sz="1100">
              <a:solidFill>
                <a:schemeClr val="dk1"/>
              </a:solidFill>
              <a:effectLst/>
              <a:latin typeface="+mn-lt"/>
              <a:ea typeface="+mn-ea"/>
              <a:cs typeface="+mn-cs"/>
            </a:rPr>
            <a:t>Goal difference from the direct encounters of the teams with the same points</a:t>
          </a:r>
          <a:endParaRPr lang="de-DE" sz="1200">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Number of goals scored in direct encounters between teams with the</a:t>
          </a:r>
          <a:r>
            <a:rPr lang="de-DE" sz="1100" baseline="0">
              <a:solidFill>
                <a:schemeClr val="dk1"/>
              </a:solidFill>
              <a:effectLst/>
              <a:latin typeface="+mn-lt"/>
              <a:ea typeface="+mn-ea"/>
              <a:cs typeface="+mn-cs"/>
            </a:rPr>
            <a:t> same</a:t>
          </a:r>
          <a:r>
            <a:rPr lang="de-DE" sz="1100">
              <a:solidFill>
                <a:schemeClr val="dk1"/>
              </a:solidFill>
              <a:effectLst/>
              <a:latin typeface="+mn-lt"/>
              <a:ea typeface="+mn-ea"/>
              <a:cs typeface="+mn-cs"/>
            </a:rPr>
            <a:t> points</a:t>
          </a:r>
          <a:endParaRPr lang="de-DE" sz="1200">
            <a:effectLst/>
          </a:endParaRPr>
        </a:p>
        <a:p>
          <a:r>
            <a:rPr lang="de-DE" sz="1100" baseline="0">
              <a:solidFill>
                <a:schemeClr val="dk1"/>
              </a:solidFill>
              <a:effectLst/>
              <a:latin typeface="+mn-lt"/>
              <a:ea typeface="+mn-ea"/>
              <a:cs typeface="+mn-cs"/>
            </a:rPr>
            <a:t>5.   </a:t>
          </a:r>
          <a:r>
            <a:rPr lang="de-DE" sz="1100" b="0">
              <a:solidFill>
                <a:schemeClr val="dk1"/>
              </a:solidFill>
              <a:effectLst/>
              <a:latin typeface="+mn-lt"/>
              <a:ea typeface="+mn-ea"/>
              <a:cs typeface="+mn-cs"/>
            </a:rPr>
            <a:t>Goal difference from all group matches</a:t>
          </a:r>
          <a:endParaRPr lang="de-DE" sz="1200">
            <a:effectLst/>
          </a:endParaRPr>
        </a:p>
        <a:p>
          <a:r>
            <a:rPr lang="de-DE" sz="1100" baseline="0">
              <a:solidFill>
                <a:schemeClr val="dk1"/>
              </a:solidFill>
              <a:effectLst/>
              <a:latin typeface="+mn-lt"/>
              <a:ea typeface="+mn-ea"/>
              <a:cs typeface="+mn-cs"/>
            </a:rPr>
            <a:t>6.   </a:t>
          </a:r>
          <a:r>
            <a:rPr lang="de-DE" sz="1100">
              <a:solidFill>
                <a:schemeClr val="dk1"/>
              </a:solidFill>
              <a:effectLst/>
              <a:latin typeface="+mn-lt"/>
              <a:ea typeface="+mn-ea"/>
              <a:cs typeface="+mn-cs"/>
            </a:rPr>
            <a:t>Number of goals scored in all group matches</a:t>
          </a:r>
          <a:endParaRPr lang="de-DE" sz="1200">
            <a:effectLst/>
          </a:endParaRPr>
        </a:p>
        <a:p>
          <a:endParaRPr lang="de-DE" sz="1000">
            <a:effectLst/>
          </a:endParaRPr>
        </a:p>
        <a:p>
          <a:pPr marL="0" indent="0"/>
          <a:r>
            <a:rPr lang="de-DE" sz="1400" b="1" baseline="0">
              <a:solidFill>
                <a:schemeClr val="tx1">
                  <a:lumMod val="65000"/>
                  <a:lumOff val="35000"/>
                </a:schemeClr>
              </a:solidFill>
              <a:effectLst/>
              <a:latin typeface="+mn-lt"/>
              <a:ea typeface="+mn-ea"/>
              <a:cs typeface="+mn-cs"/>
            </a:rPr>
            <a:t>3.</a:t>
          </a:r>
        </a:p>
        <a:p>
          <a:r>
            <a:rPr lang="de-DE" sz="1400"/>
            <a:t>Particularly in mode 2 (UEFA mode), it can be interesting to display the tables "</a:t>
          </a:r>
          <a:r>
            <a:rPr lang="de-DE" sz="1400" b="1"/>
            <a:t>DirComparison_A</a:t>
          </a:r>
          <a:r>
            <a:rPr lang="de-DE" sz="1400"/>
            <a:t>" and "</a:t>
          </a:r>
          <a:r>
            <a:rPr lang="de-DE" sz="1400" b="1"/>
            <a:t>DirComparison_B</a:t>
          </a:r>
          <a:r>
            <a:rPr lang="de-DE" sz="1400"/>
            <a:t>" in order to view the tables for the direct encounters when several teams are tied.</a:t>
          </a: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4.</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sheetPr codeName="Tabelle1">
    <pageSetUpPr fitToPage="1"/>
  </sheetPr>
  <dimension ref="A1:AB39"/>
  <sheetViews>
    <sheetView showGridLines="0" showRowColHeaders="0" tabSelected="1" topLeftCell="A10" zoomScale="63" workbookViewId="0">
      <selection activeCell="D18" sqref="D18"/>
    </sheetView>
  </sheetViews>
  <sheetFormatPr baseColWidth="10" defaultColWidth="0" defaultRowHeight="15.5" zeroHeight="1" x14ac:dyDescent="0.35"/>
  <cols>
    <col min="1" max="1" width="10.7265625" style="44" customWidth="1"/>
    <col min="2" max="2" width="6.7265625" style="44" customWidth="1"/>
    <col min="3" max="3" width="29.81640625" style="44" customWidth="1"/>
    <col min="4" max="4" width="11.453125" style="44" customWidth="1"/>
    <col min="5" max="6" width="9.81640625" style="44" customWidth="1"/>
    <col min="7" max="7" width="7.26953125" style="44" customWidth="1"/>
    <col min="8" max="8" width="4.54296875" style="44" customWidth="1"/>
    <col min="9" max="9" width="4.7265625" style="44" customWidth="1"/>
    <col min="10" max="10" width="3" style="44" customWidth="1"/>
    <col min="11" max="11" width="4.7265625" style="44" customWidth="1"/>
    <col min="12" max="12" width="24.7265625" style="44" customWidth="1"/>
    <col min="13" max="13" width="3.81640625" style="44" customWidth="1"/>
    <col min="14" max="14" width="24.7265625" style="44" customWidth="1"/>
    <col min="15" max="15" width="9" style="44" customWidth="1"/>
    <col min="16" max="16" width="8.453125" style="44" customWidth="1"/>
    <col min="17" max="17" width="29.7265625" style="162" customWidth="1"/>
    <col min="18" max="18" width="12.453125" style="162" customWidth="1"/>
    <col min="19" max="19" width="11.453125" style="162" customWidth="1"/>
    <col min="20" max="20" width="10.7265625" style="162" customWidth="1"/>
    <col min="21" max="21" width="11.453125" hidden="1" customWidth="1"/>
    <col min="22" max="28" width="4.7265625" hidden="1" customWidth="1"/>
    <col min="29" max="16384" width="11.453125" hidden="1"/>
  </cols>
  <sheetData>
    <row r="1" spans="1:28" ht="9.75" customHeight="1" x14ac:dyDescent="0.35">
      <c r="A1" s="156"/>
    </row>
    <row r="2" spans="1:28" ht="33.5" x14ac:dyDescent="0.75">
      <c r="A2" s="155"/>
      <c r="B2" s="231"/>
      <c r="C2" s="231"/>
      <c r="D2" s="231"/>
      <c r="E2" s="604" t="str">
        <f>Sprache!$E$30</f>
        <v>Teilnehmer und Ablaufplan</v>
      </c>
      <c r="F2" s="604"/>
      <c r="G2" s="604"/>
      <c r="H2" s="604"/>
      <c r="I2" s="604"/>
      <c r="J2" s="604"/>
      <c r="K2" s="604"/>
      <c r="L2" s="604"/>
      <c r="M2" s="604"/>
      <c r="N2" s="604"/>
      <c r="O2" s="231"/>
      <c r="P2" s="231"/>
      <c r="Q2" s="231"/>
      <c r="R2" s="231"/>
      <c r="S2" s="231"/>
    </row>
    <row r="3" spans="1:28" x14ac:dyDescent="0.35"/>
    <row r="4" spans="1:28" ht="29.25" customHeight="1" thickBot="1" x14ac:dyDescent="0.4">
      <c r="C4" s="288" t="str">
        <f>Sprache!$E$16&amp;" A"</f>
        <v>Gruppe A</v>
      </c>
      <c r="D4" s="165"/>
      <c r="E4" s="605" t="str">
        <f>Sprache!$E$32</f>
        <v>Ablaufplan</v>
      </c>
      <c r="F4" s="605"/>
      <c r="G4" s="326"/>
      <c r="H4" s="326"/>
      <c r="I4" s="326"/>
      <c r="J4" s="326"/>
      <c r="K4" s="326"/>
      <c r="L4" s="326"/>
      <c r="M4" s="326"/>
      <c r="N4" s="326"/>
      <c r="O4" s="606" t="str">
        <f>Sprache!$E$20</f>
        <v>Zusätzl. Pause (min)</v>
      </c>
      <c r="Q4" s="385" t="str">
        <f>Sprache!$E$41</f>
        <v>Spielzeiten</v>
      </c>
    </row>
    <row r="5" spans="1:28" ht="16" customHeight="1" thickTop="1" thickBot="1" x14ac:dyDescent="0.4">
      <c r="A5" s="65"/>
      <c r="B5" s="621"/>
      <c r="C5" s="623" t="str">
        <f>Sprache!$E$10</f>
        <v>Teilnehmer bzw. Mannschaft</v>
      </c>
      <c r="D5" s="61"/>
      <c r="E5" s="177" t="str">
        <f>Sprache!$E$33</f>
        <v>Spiel-Nr.</v>
      </c>
      <c r="F5" s="178" t="str">
        <f>Sprache!$E$39</f>
        <v>Beginn</v>
      </c>
      <c r="G5" s="178" t="str">
        <f>Sprache!$E$48</f>
        <v>Feld</v>
      </c>
      <c r="H5" s="178" t="str">
        <f>Sprache!$E$17</f>
        <v>Grp</v>
      </c>
      <c r="I5" s="625" t="str">
        <f>Sprache!$E$34</f>
        <v>Paarungen</v>
      </c>
      <c r="J5" s="625"/>
      <c r="K5" s="625"/>
      <c r="L5" s="625" t="str">
        <f>Sprache!$E$31</f>
        <v>Teilnehmer</v>
      </c>
      <c r="M5" s="625"/>
      <c r="N5" s="626"/>
      <c r="O5" s="607"/>
      <c r="Q5" s="627" t="str">
        <f>Sprache!$E$39</f>
        <v>Beginn</v>
      </c>
      <c r="R5" s="608">
        <v>0.33333333333333331</v>
      </c>
      <c r="S5" s="610" t="str">
        <f>Sprache!$E$45</f>
        <v>Uhr</v>
      </c>
      <c r="T5" s="163"/>
      <c r="V5" s="436"/>
      <c r="W5" s="437">
        <v>1</v>
      </c>
      <c r="X5" s="437">
        <v>2</v>
      </c>
      <c r="Y5" s="437">
        <v>3</v>
      </c>
      <c r="Z5" s="437">
        <v>4</v>
      </c>
      <c r="AA5" s="437">
        <v>5</v>
      </c>
      <c r="AB5" s="438">
        <v>6</v>
      </c>
    </row>
    <row r="6" spans="1:28" ht="16" customHeight="1" x14ac:dyDescent="0.35">
      <c r="A6" s="65"/>
      <c r="B6" s="622"/>
      <c r="C6" s="624"/>
      <c r="D6" s="511">
        <v>1</v>
      </c>
      <c r="E6" s="462">
        <f>IF($D6&gt;Calc1!$B$14,"",1)</f>
        <v>1</v>
      </c>
      <c r="F6" s="179">
        <f>IF(OR($U$15,$D6&gt;Calc1!$B$14),"",$R$5)</f>
        <v>0.33333333333333331</v>
      </c>
      <c r="G6" s="169" t="str">
        <f>IF(OR($U$15,$D6&gt;Calc1!$B$14),"","1")</f>
        <v>1</v>
      </c>
      <c r="H6" s="309" t="str">
        <f ca="1">IF($I6="","",IF(LEFT($I6,1)&lt;&gt;LEFT($K6,1),"??",LEFT($I6,1)))</f>
        <v>A</v>
      </c>
      <c r="I6" s="328" t="str">
        <f t="array" aca="1" ref="I6:I35" ca="1">IF(Calc1!$F$14&lt;3,"",IF(OFFSET(Pairings!$A$1,0,(Calc1!$F$14-2)*4-1,30,1)="","",OFFSET(Pairings!$A$1,0,(Calc1!$F$14-2)*4-1,30,1)))</f>
        <v>A5</v>
      </c>
      <c r="J6" s="329" t="s">
        <v>5</v>
      </c>
      <c r="K6" s="330" t="str">
        <f t="array" aca="1" ref="K6:K35" ca="1">IF(Calc1!$F$14&lt;3,"",IF(OFFSET(Pairings!$A$1,0,(Calc1!$F$14-2)*4,30,1)="","",OFFSET(Pairings!$A$1,0,(Calc1!$F$14-2)*4,30,1)))</f>
        <v>A2</v>
      </c>
      <c r="L6" s="174" t="str">
        <f ca="1">IF($I6="","",IF(VLOOKUP($I6,$B$7:$C$35,2,0)="","",VLOOKUP($I6,$B$7:$C$35,2,0)))</f>
        <v>Langenthal 2</v>
      </c>
      <c r="M6" s="175" t="s">
        <v>5</v>
      </c>
      <c r="N6" s="176" t="str">
        <f ca="1">IF($K6="","",IF(VLOOKUP($K6,$B$7:$C$35,2,0)="","",VLOOKUP($K6,$B$7:$C$35,2,0)))</f>
        <v>Murten 1</v>
      </c>
      <c r="O6" s="339"/>
      <c r="P6" s="61"/>
      <c r="Q6" s="628"/>
      <c r="R6" s="609"/>
      <c r="S6" s="611"/>
      <c r="T6" s="163"/>
      <c r="V6" s="439">
        <v>1</v>
      </c>
      <c r="W6" s="497">
        <v>6</v>
      </c>
      <c r="X6" s="498">
        <v>6</v>
      </c>
      <c r="Y6" s="498">
        <v>6</v>
      </c>
      <c r="Z6" s="498">
        <v>6</v>
      </c>
      <c r="AA6" s="498">
        <v>6</v>
      </c>
      <c r="AB6" s="499">
        <v>6</v>
      </c>
    </row>
    <row r="7" spans="1:28" ht="16" customHeight="1" x14ac:dyDescent="0.35">
      <c r="A7" s="65"/>
      <c r="B7" s="629" t="s">
        <v>208</v>
      </c>
      <c r="C7" s="631" t="s">
        <v>341</v>
      </c>
      <c r="D7" s="511">
        <v>2</v>
      </c>
      <c r="E7" s="463">
        <f t="array" aca="1" ref="E7" ca="1">IF($D7&gt;Calc1!$B$14,"",ROW(2:2)-SUM((($L$6:$L6="")+($N$6:$N6="")&gt;0)*1))</f>
        <v>2</v>
      </c>
      <c r="F7" s="168">
        <f ca="1">IF(OR($U$15,$D7&gt;Calc1!$B$14),"",$R$5+QUOTIENT(($E7-1),$U$11)*($R$7+$R$9)/1440+SUM($O$6:$O6)/1440)</f>
        <v>0.33333333333333331</v>
      </c>
      <c r="G7" s="170">
        <f ca="1">IF(OR($U$15,$D7&gt;Calc1!$B$14),"",MOD($E7-1,$U$11)+1)</f>
        <v>2</v>
      </c>
      <c r="H7" s="309" t="str">
        <f t="shared" ref="H7:H35" ca="1" si="0">IF($I7="","",IF(LEFT($I7,1)&lt;&gt;LEFT($K7,1),"??",LEFT($I7,1)))</f>
        <v>B</v>
      </c>
      <c r="I7" s="331" t="str">
        <f ca="1"/>
        <v>B5</v>
      </c>
      <c r="J7" s="332" t="s">
        <v>5</v>
      </c>
      <c r="K7" s="333" t="str">
        <f ca="1"/>
        <v>B2</v>
      </c>
      <c r="L7" s="174" t="str">
        <f t="shared" ref="L7:L35" ca="1" si="1">IF($I7="","",IF(VLOOKUP($I7,$B$7:$C$35,2,0)="","",VLOOKUP($I7,$B$7:$C$35,2,0)))</f>
        <v>Langenthal 11</v>
      </c>
      <c r="M7" s="45" t="s">
        <v>5</v>
      </c>
      <c r="N7" s="176" t="str">
        <f t="shared" ref="N7:N35" ca="1" si="2">IF($K7="","",IF(VLOOKUP($K7,$B$7:$C$35,2,0)="","",VLOOKUP($K7,$B$7:$C$35,2,0)))</f>
        <v>Thun 13_1</v>
      </c>
      <c r="O7" s="340"/>
      <c r="P7" s="61"/>
      <c r="Q7" s="628" t="str">
        <f>Sprache!$E$42</f>
        <v>Spielzeit pro Spiel:</v>
      </c>
      <c r="R7" s="612">
        <v>15</v>
      </c>
      <c r="S7" s="611" t="s">
        <v>165</v>
      </c>
      <c r="T7" s="116"/>
      <c r="U7" t="s">
        <v>277</v>
      </c>
      <c r="V7" s="439">
        <v>2</v>
      </c>
      <c r="W7" s="500">
        <v>6</v>
      </c>
      <c r="X7" s="501">
        <v>6</v>
      </c>
      <c r="Y7" s="501">
        <v>6</v>
      </c>
      <c r="Z7" s="501">
        <v>6</v>
      </c>
      <c r="AA7" s="501">
        <v>6</v>
      </c>
      <c r="AB7" s="502">
        <v>6</v>
      </c>
    </row>
    <row r="8" spans="1:28" ht="16" customHeight="1" x14ac:dyDescent="0.35">
      <c r="A8" s="65"/>
      <c r="B8" s="630"/>
      <c r="C8" s="632"/>
      <c r="D8" s="511">
        <v>3</v>
      </c>
      <c r="E8" s="463">
        <f t="array" aca="1" ref="E8" ca="1">IF($D8&gt;Calc1!$B$14,"",ROW(3:3)-SUM((($L$6:$L7="")+($N$6:$N7="")&gt;0)*1))</f>
        <v>3</v>
      </c>
      <c r="F8" s="168">
        <f ca="1">IF(OR($U$15,$D8&gt;Calc1!$B$14),"",$R$5+QUOTIENT(($E8-1),$U$11)*($R$7+$R$9)/1440+SUM($O$6:$O7)/1440)</f>
        <v>0.34722222222222221</v>
      </c>
      <c r="G8" s="170">
        <f ca="1">IF(OR($U$15,$D8&gt;Calc1!$B$14),"",MOD($E8-1,$U$11)+1)</f>
        <v>1</v>
      </c>
      <c r="H8" s="309" t="str">
        <f t="shared" ca="1" si="0"/>
        <v>A</v>
      </c>
      <c r="I8" s="331" t="str">
        <f ca="1"/>
        <v>A3</v>
      </c>
      <c r="J8" s="332" t="s">
        <v>5</v>
      </c>
      <c r="K8" s="333" t="str">
        <f ca="1"/>
        <v>A4</v>
      </c>
      <c r="L8" s="174" t="str">
        <f t="shared" ca="1" si="1"/>
        <v>Thun</v>
      </c>
      <c r="M8" s="45" t="s">
        <v>5</v>
      </c>
      <c r="N8" s="176" t="str">
        <f t="shared" ca="1" si="2"/>
        <v>Murten 2</v>
      </c>
      <c r="O8" s="340"/>
      <c r="P8" s="61"/>
      <c r="Q8" s="628"/>
      <c r="R8" s="612"/>
      <c r="S8" s="611"/>
      <c r="T8" s="163"/>
      <c r="U8" t="s">
        <v>276</v>
      </c>
      <c r="V8" s="439">
        <v>3</v>
      </c>
      <c r="W8" s="500">
        <v>6</v>
      </c>
      <c r="X8" s="501">
        <v>6</v>
      </c>
      <c r="Y8" s="501">
        <v>6</v>
      </c>
      <c r="Z8" s="501">
        <v>6</v>
      </c>
      <c r="AA8" s="501">
        <v>6</v>
      </c>
      <c r="AB8" s="502">
        <v>6</v>
      </c>
    </row>
    <row r="9" spans="1:28" ht="16" customHeight="1" x14ac:dyDescent="0.35">
      <c r="A9" s="65"/>
      <c r="B9" s="633" t="s">
        <v>210</v>
      </c>
      <c r="C9" s="634" t="s">
        <v>342</v>
      </c>
      <c r="D9" s="511">
        <v>4</v>
      </c>
      <c r="E9" s="463">
        <f t="array" aca="1" ref="E9" ca="1">IF($D9&gt;Calc1!$B$14,"",ROW(4:4)-SUM((($L$6:$L8="")+($N$6:$N8="")&gt;0)*1))</f>
        <v>4</v>
      </c>
      <c r="F9" s="168">
        <f ca="1">IF(OR($U$15,$D9&gt;Calc1!$B$14),"",$R$5+QUOTIENT(($E9-1),$U$11)*($R$7+$R$9)/1440+SUM($O$6:$O8)/1440)</f>
        <v>0.34722222222222221</v>
      </c>
      <c r="G9" s="170">
        <f ca="1">IF(OR($U$15,$D9&gt;Calc1!$B$14),"",MOD($E9-1,$U$11)+1)</f>
        <v>2</v>
      </c>
      <c r="H9" s="309" t="str">
        <f t="shared" ca="1" si="0"/>
        <v>B</v>
      </c>
      <c r="I9" s="331" t="str">
        <f ca="1"/>
        <v>B3</v>
      </c>
      <c r="J9" s="332" t="s">
        <v>5</v>
      </c>
      <c r="K9" s="333" t="str">
        <f ca="1"/>
        <v>B4</v>
      </c>
      <c r="L9" s="174" t="str">
        <f t="shared" ca="1" si="1"/>
        <v>Thun 13_2</v>
      </c>
      <c r="M9" s="45" t="s">
        <v>5</v>
      </c>
      <c r="N9" s="176" t="str">
        <f t="shared" ca="1" si="2"/>
        <v>Burgdorf 11</v>
      </c>
      <c r="O9" s="340"/>
      <c r="P9" s="61"/>
      <c r="Q9" s="628" t="str">
        <f>Sprache!$E$43</f>
        <v>Wechselzeit:</v>
      </c>
      <c r="R9" s="612">
        <v>5</v>
      </c>
      <c r="S9" s="611" t="s">
        <v>165</v>
      </c>
      <c r="T9" s="163"/>
      <c r="U9" t="s">
        <v>275</v>
      </c>
      <c r="V9" s="439">
        <v>4</v>
      </c>
      <c r="W9" s="500">
        <v>6</v>
      </c>
      <c r="X9" s="501">
        <v>6</v>
      </c>
      <c r="Y9" s="501">
        <v>6</v>
      </c>
      <c r="Z9" s="501">
        <v>6</v>
      </c>
      <c r="AA9" s="501">
        <v>6</v>
      </c>
      <c r="AB9" s="502">
        <v>6</v>
      </c>
    </row>
    <row r="10" spans="1:28" ht="16" customHeight="1" x14ac:dyDescent="0.35">
      <c r="A10" s="65"/>
      <c r="B10" s="630"/>
      <c r="C10" s="632"/>
      <c r="D10" s="511">
        <v>5</v>
      </c>
      <c r="E10" s="463">
        <f t="array" aca="1" ref="E10" ca="1">IF($D10&gt;Calc1!$B$14,"",ROW(5:5)-SUM((($L$6:$L9="")+($N$6:$N9="")&gt;0)*1))</f>
        <v>5</v>
      </c>
      <c r="F10" s="168">
        <f ca="1">IF(OR($U$15,$D10&gt;Calc1!$B$14),"",$R$5+QUOTIENT(($E10-1),$U$11)*($R$7+$R$9)/1440+SUM($O$6:$O9)/1440)</f>
        <v>0.3611111111111111</v>
      </c>
      <c r="G10" s="170">
        <f ca="1">IF(OR($U$15,$D10&gt;Calc1!$B$14),"",MOD($E10-1,$U$11)+1)</f>
        <v>1</v>
      </c>
      <c r="H10" s="309" t="str">
        <f t="shared" ca="1" si="0"/>
        <v>A</v>
      </c>
      <c r="I10" s="331" t="str">
        <f ca="1"/>
        <v>A5</v>
      </c>
      <c r="J10" s="332" t="s">
        <v>5</v>
      </c>
      <c r="K10" s="333" t="str">
        <f ca="1"/>
        <v>A1</v>
      </c>
      <c r="L10" s="174" t="str">
        <f t="shared" ca="1" si="1"/>
        <v>Langenthal 2</v>
      </c>
      <c r="M10" s="45" t="s">
        <v>5</v>
      </c>
      <c r="N10" s="176" t="str">
        <f t="shared" ca="1" si="2"/>
        <v>Langenthal 1</v>
      </c>
      <c r="O10" s="340"/>
      <c r="P10" s="61"/>
      <c r="Q10" s="628"/>
      <c r="R10" s="612"/>
      <c r="S10" s="611"/>
      <c r="T10" s="163"/>
      <c r="U10" s="441">
        <f>IF(OR(Calc1!$F$13&lt;1,Calc2!$F$13&lt;1),6,INDEX($W$6:$AB$11,Calc1!$F$13,Calc2!$F$13))</f>
        <v>6</v>
      </c>
      <c r="V10" s="439">
        <v>5</v>
      </c>
      <c r="W10" s="500">
        <v>6</v>
      </c>
      <c r="X10" s="501">
        <v>6</v>
      </c>
      <c r="Y10" s="501">
        <v>6</v>
      </c>
      <c r="Z10" s="501">
        <v>6</v>
      </c>
      <c r="AA10" s="501">
        <v>6</v>
      </c>
      <c r="AB10" s="502">
        <v>6</v>
      </c>
    </row>
    <row r="11" spans="1:28" ht="16" customHeight="1" thickBot="1" x14ac:dyDescent="0.4">
      <c r="A11" s="65"/>
      <c r="B11" s="633" t="s">
        <v>206</v>
      </c>
      <c r="C11" s="634" t="s">
        <v>344</v>
      </c>
      <c r="D11" s="511">
        <v>6</v>
      </c>
      <c r="E11" s="463">
        <f t="array" aca="1" ref="E11" ca="1">IF($D11&gt;Calc1!$B$14,"",ROW(6:6)-SUM((($L$6:$L10="")+($N$6:$N10="")&gt;0)*1))</f>
        <v>6</v>
      </c>
      <c r="F11" s="168">
        <f ca="1">IF(OR($U$15,$D11&gt;Calc1!$B$14),"",$R$5+QUOTIENT(($E11-1),$U$11)*($R$7+$R$9)/1440+SUM($O$6:$O10)/1440)</f>
        <v>0.3611111111111111</v>
      </c>
      <c r="G11" s="170">
        <f ca="1">IF(OR($U$15,$D11&gt;Calc1!$B$14),"",MOD($E11-1,$U$11)+1)</f>
        <v>2</v>
      </c>
      <c r="H11" s="309" t="str">
        <f t="shared" ca="1" si="0"/>
        <v>B</v>
      </c>
      <c r="I11" s="331" t="str">
        <f ca="1"/>
        <v>B5</v>
      </c>
      <c r="J11" s="332" t="s">
        <v>5</v>
      </c>
      <c r="K11" s="333" t="str">
        <f ca="1"/>
        <v>B1</v>
      </c>
      <c r="L11" s="174" t="str">
        <f t="shared" ca="1" si="1"/>
        <v>Langenthal 11</v>
      </c>
      <c r="M11" s="45" t="s">
        <v>5</v>
      </c>
      <c r="N11" s="176" t="str">
        <f t="shared" ca="1" si="2"/>
        <v>Langenthal 13</v>
      </c>
      <c r="O11" s="340"/>
      <c r="P11" s="61"/>
      <c r="Q11" s="628" t="str">
        <f>Sprache!$E$44</f>
        <v>Anzahl der Spielfelder:</v>
      </c>
      <c r="R11" s="612">
        <v>2</v>
      </c>
      <c r="S11" s="617" t="str">
        <f>"(max. "&amp;$U$10&amp;")"</f>
        <v>(max. 6)</v>
      </c>
      <c r="U11" s="441">
        <f>MIN($R$11,$U$10)</f>
        <v>2</v>
      </c>
      <c r="V11" s="440">
        <v>6</v>
      </c>
      <c r="W11" s="503">
        <v>6</v>
      </c>
      <c r="X11" s="504">
        <v>6</v>
      </c>
      <c r="Y11" s="504">
        <v>6</v>
      </c>
      <c r="Z11" s="504">
        <v>6</v>
      </c>
      <c r="AA11" s="504">
        <v>6</v>
      </c>
      <c r="AB11" s="505">
        <v>6</v>
      </c>
    </row>
    <row r="12" spans="1:28" ht="16" customHeight="1" thickTop="1" thickBot="1" x14ac:dyDescent="0.4">
      <c r="A12" s="65"/>
      <c r="B12" s="630"/>
      <c r="C12" s="632"/>
      <c r="D12" s="511">
        <v>7</v>
      </c>
      <c r="E12" s="463">
        <f t="array" aca="1" ref="E12" ca="1">IF($D12&gt;Calc1!$B$14,"",ROW(7:7)-SUM((($L$6:$L11="")+($N$6:$N11="")&gt;0)*1))</f>
        <v>7</v>
      </c>
      <c r="F12" s="168">
        <f ca="1">IF(OR($U$15,$D12&gt;Calc1!$B$14),"",$R$5+QUOTIENT(($E12-1),$U$11)*($R$7+$R$9)/1440+SUM($O$6:$O11)/1440)</f>
        <v>0.375</v>
      </c>
      <c r="G12" s="170">
        <f ca="1">IF(OR($U$15,$D12&gt;Calc1!$B$14),"",MOD($E12-1,$U$11)+1)</f>
        <v>1</v>
      </c>
      <c r="H12" s="309" t="str">
        <f t="shared" ca="1" si="0"/>
        <v>A</v>
      </c>
      <c r="I12" s="331" t="str">
        <f ca="1"/>
        <v>A2</v>
      </c>
      <c r="J12" s="332" t="s">
        <v>5</v>
      </c>
      <c r="K12" s="333" t="str">
        <f ca="1"/>
        <v>A3</v>
      </c>
      <c r="L12" s="174" t="str">
        <f t="shared" ca="1" si="1"/>
        <v>Murten 1</v>
      </c>
      <c r="M12" s="45" t="s">
        <v>5</v>
      </c>
      <c r="N12" s="176" t="str">
        <f t="shared" ca="1" si="2"/>
        <v>Thun</v>
      </c>
      <c r="O12" s="340"/>
      <c r="P12" s="61"/>
      <c r="Q12" s="637"/>
      <c r="R12" s="616"/>
      <c r="S12" s="618"/>
      <c r="T12" s="116"/>
      <c r="U12" s="461" t="s">
        <v>292</v>
      </c>
    </row>
    <row r="13" spans="1:28" ht="16" customHeight="1" x14ac:dyDescent="0.35">
      <c r="A13" s="65"/>
      <c r="B13" s="633" t="s">
        <v>212</v>
      </c>
      <c r="C13" s="634" t="s">
        <v>343</v>
      </c>
      <c r="D13" s="511">
        <v>8</v>
      </c>
      <c r="E13" s="463">
        <f t="array" aca="1" ref="E13" ca="1">IF($D13&gt;Calc1!$B$14,"",ROW(8:8)-SUM((($L$6:$L12="")+($N$6:$N12="")&gt;0)*1))</f>
        <v>8</v>
      </c>
      <c r="F13" s="168">
        <f ca="1">IF(OR($U$15,$D13&gt;Calc1!$B$14),"",$R$5+QUOTIENT(($E13-1),$U$11)*($R$7+$R$9)/1440+SUM($O$6:$O12)/1440)</f>
        <v>0.375</v>
      </c>
      <c r="G13" s="170">
        <f ca="1">IF(OR($U$15,$D13&gt;Calc1!$B$14),"",MOD($E13-1,$U$11)+1)</f>
        <v>2</v>
      </c>
      <c r="H13" s="309" t="str">
        <f t="shared" ca="1" si="0"/>
        <v>B</v>
      </c>
      <c r="I13" s="331" t="str">
        <f ca="1"/>
        <v>B2</v>
      </c>
      <c r="J13" s="332" t="s">
        <v>5</v>
      </c>
      <c r="K13" s="333" t="str">
        <f ca="1"/>
        <v>B3</v>
      </c>
      <c r="L13" s="174" t="str">
        <f t="shared" ca="1" si="1"/>
        <v>Thun 13_1</v>
      </c>
      <c r="M13" s="45" t="s">
        <v>5</v>
      </c>
      <c r="N13" s="176" t="str">
        <f t="shared" ca="1" si="2"/>
        <v>Thun 13_2</v>
      </c>
      <c r="O13" s="340"/>
      <c r="P13" s="61"/>
      <c r="Q13" s="635" t="str">
        <f>Sprache!$E$40</f>
        <v>Ende der Vorrunde:</v>
      </c>
      <c r="R13" s="619">
        <f t="array" aca="1" ref="R13" ca="1">IF($U$15,"",$R$5+(ROUNDUP((Calc1!$B$14-SUM(((OFFSET($L$6,,,Calc1!$B$14,1)="")+(OFFSET($N$6,,,Calc1!$B$14,1)="")&gt;0)*1))/$U11,0)*($R$7+$R$9)-$R$9)/1440+SUM(OFFSET($O$6,,,Calc1!$B$14-1,1))/1440)</f>
        <v>0.46875</v>
      </c>
      <c r="S13" s="613"/>
      <c r="T13" s="163"/>
      <c r="U13" s="442" t="s">
        <v>278</v>
      </c>
    </row>
    <row r="14" spans="1:28" ht="16" customHeight="1" thickBot="1" x14ac:dyDescent="0.4">
      <c r="A14" s="65"/>
      <c r="B14" s="630"/>
      <c r="C14" s="632"/>
      <c r="D14" s="511">
        <v>9</v>
      </c>
      <c r="E14" s="463">
        <f t="array" aca="1" ref="E14" ca="1">IF($D14&gt;Calc1!$B$14,"",ROW(9:9)-SUM((($L$6:$L13="")+($N$6:$N13="")&gt;0)*1))</f>
        <v>9</v>
      </c>
      <c r="F14" s="168">
        <f ca="1">IF(OR($U$15,$D14&gt;Calc1!$B$14),"",$R$5+QUOTIENT(($E14-1),$U$11)*($R$7+$R$9)/1440+SUM($O$6:$O13)/1440)</f>
        <v>0.38888888888888884</v>
      </c>
      <c r="G14" s="170">
        <f ca="1">IF(OR($U$15,$D14&gt;Calc1!$B$14),"",MOD($E14-1,$U$11)+1)</f>
        <v>1</v>
      </c>
      <c r="H14" s="309" t="str">
        <f t="shared" ca="1" si="0"/>
        <v>A</v>
      </c>
      <c r="I14" s="331" t="str">
        <f ca="1"/>
        <v>A1</v>
      </c>
      <c r="J14" s="332" t="s">
        <v>5</v>
      </c>
      <c r="K14" s="333" t="str">
        <f ca="1"/>
        <v>A4</v>
      </c>
      <c r="L14" s="174" t="str">
        <f t="shared" ca="1" si="1"/>
        <v>Langenthal 1</v>
      </c>
      <c r="M14" s="45" t="s">
        <v>5</v>
      </c>
      <c r="N14" s="176" t="str">
        <f t="shared" ca="1" si="2"/>
        <v>Murten 2</v>
      </c>
      <c r="O14" s="340"/>
      <c r="P14" s="61"/>
      <c r="Q14" s="636"/>
      <c r="R14" s="620"/>
      <c r="S14" s="614"/>
      <c r="T14" s="163"/>
      <c r="U14" s="442" t="s">
        <v>279</v>
      </c>
    </row>
    <row r="15" spans="1:28" ht="16" customHeight="1" x14ac:dyDescent="0.35">
      <c r="A15" s="65"/>
      <c r="B15" s="633" t="s">
        <v>214</v>
      </c>
      <c r="C15" s="634" t="s">
        <v>347</v>
      </c>
      <c r="D15" s="511">
        <v>10</v>
      </c>
      <c r="E15" s="463">
        <f t="array" aca="1" ref="E15" ca="1">IF($D15&gt;Calc1!$B$14,"",ROW(10:10)-SUM((($L$6:$L14="")+($N$6:$N14="")&gt;0)*1))</f>
        <v>10</v>
      </c>
      <c r="F15" s="168">
        <f ca="1">IF(OR($U$15,$D15&gt;Calc1!$B$14),"",$R$5+QUOTIENT(($E15-1),$U$11)*($R$7+$R$9)/1440+SUM($O$6:$O14)/1440)</f>
        <v>0.38888888888888884</v>
      </c>
      <c r="G15" s="170">
        <f ca="1">IF(OR($U$15,$D15&gt;Calc1!$B$14),"",MOD($E15-1,$U$11)+1)</f>
        <v>2</v>
      </c>
      <c r="H15" s="309" t="str">
        <f t="shared" ca="1" si="0"/>
        <v>B</v>
      </c>
      <c r="I15" s="331" t="str">
        <f ca="1"/>
        <v>B1</v>
      </c>
      <c r="J15" s="332" t="s">
        <v>5</v>
      </c>
      <c r="K15" s="333" t="str">
        <f ca="1"/>
        <v>B4</v>
      </c>
      <c r="L15" s="174" t="str">
        <f t="shared" ca="1" si="1"/>
        <v>Langenthal 13</v>
      </c>
      <c r="M15" s="45" t="s">
        <v>5</v>
      </c>
      <c r="N15" s="176" t="str">
        <f t="shared" ca="1" si="2"/>
        <v>Burgdorf 11</v>
      </c>
      <c r="O15" s="340"/>
      <c r="P15" s="61"/>
      <c r="Q15" s="516"/>
      <c r="R15" s="519"/>
      <c r="S15" s="445"/>
      <c r="T15" s="163"/>
      <c r="U15" s="443" t="b">
        <f>OR($R$5="",$R$7="",$R$9="",$R$11="",Calc1!$F$14&lt;3)</f>
        <v>0</v>
      </c>
    </row>
    <row r="16" spans="1:28" ht="16" customHeight="1" x14ac:dyDescent="0.35">
      <c r="A16" s="65"/>
      <c r="B16" s="630"/>
      <c r="C16" s="632"/>
      <c r="D16" s="511">
        <v>11</v>
      </c>
      <c r="E16" s="463">
        <f t="array" aca="1" ref="E16" ca="1">IF($D16&gt;Calc1!$B$14,"",ROW(11:11)-SUM((($L$6:$L15="")+($N$6:$N15="")&gt;0)*1))</f>
        <v>11</v>
      </c>
      <c r="F16" s="168">
        <f ca="1">IF(OR($U$15,$D16&gt;Calc1!$B$14),"",$R$5+QUOTIENT(($E16-1),$U$11)*($R$7+$R$9)/1440+SUM($O$6:$O15)/1440)</f>
        <v>0.40277777777777779</v>
      </c>
      <c r="G16" s="170">
        <f ca="1">IF(OR($U$15,$D16&gt;Calc1!$B$14),"",MOD($E16-1,$U$11)+1)</f>
        <v>1</v>
      </c>
      <c r="H16" s="309" t="str">
        <f t="shared" ca="1" si="0"/>
        <v>A</v>
      </c>
      <c r="I16" s="331" t="str">
        <f ca="1"/>
        <v>A3</v>
      </c>
      <c r="J16" s="332" t="s">
        <v>5</v>
      </c>
      <c r="K16" s="333" t="str">
        <f ca="1"/>
        <v>A5</v>
      </c>
      <c r="L16" s="174" t="str">
        <f t="shared" ca="1" si="1"/>
        <v>Thun</v>
      </c>
      <c r="M16" s="45" t="s">
        <v>5</v>
      </c>
      <c r="N16" s="176" t="str">
        <f t="shared" ca="1" si="2"/>
        <v>Langenthal 2</v>
      </c>
      <c r="O16" s="340"/>
      <c r="P16" s="61"/>
      <c r="Q16" s="517"/>
      <c r="R16" s="520"/>
      <c r="S16" s="515"/>
      <c r="T16" s="163"/>
    </row>
    <row r="17" spans="1:28" ht="16" customHeight="1" x14ac:dyDescent="0.35">
      <c r="A17" s="65"/>
      <c r="B17" s="633" t="s">
        <v>216</v>
      </c>
      <c r="C17" s="634"/>
      <c r="D17" s="511">
        <v>12</v>
      </c>
      <c r="E17" s="463">
        <f t="array" aca="1" ref="E17" ca="1">IF($D17&gt;Calc1!$B$14,"",ROW(12:12)-SUM((($L$6:$L16="")+($N$6:$N16="")&gt;0)*1))</f>
        <v>12</v>
      </c>
      <c r="F17" s="168">
        <f ca="1">IF(OR($U$15,$D17&gt;Calc1!$B$14),"",$R$5+QUOTIENT(($E17-1),$U$11)*($R$7+$R$9)/1440+SUM($O$6:$O16)/1440)</f>
        <v>0.40277777777777779</v>
      </c>
      <c r="G17" s="170">
        <f ca="1">IF(OR($U$15,$D17&gt;Calc1!$B$14),"",MOD($E17-1,$U$11)+1)</f>
        <v>2</v>
      </c>
      <c r="H17" s="309" t="str">
        <f t="shared" ca="1" si="0"/>
        <v>B</v>
      </c>
      <c r="I17" s="331" t="str">
        <f ca="1"/>
        <v>B3</v>
      </c>
      <c r="J17" s="332" t="s">
        <v>5</v>
      </c>
      <c r="K17" s="333" t="str">
        <f ca="1"/>
        <v>B5</v>
      </c>
      <c r="L17" s="174" t="str">
        <f t="shared" ca="1" si="1"/>
        <v>Thun 13_2</v>
      </c>
      <c r="M17" s="45" t="s">
        <v>5</v>
      </c>
      <c r="N17" s="176" t="str">
        <f t="shared" ca="1" si="2"/>
        <v>Langenthal 11</v>
      </c>
      <c r="O17" s="340"/>
      <c r="P17" s="61"/>
      <c r="Q17" s="517"/>
      <c r="R17" s="520"/>
      <c r="S17" s="515"/>
      <c r="T17" s="163"/>
      <c r="V17" s="161">
        <f>Calc1!$F$13</f>
        <v>5</v>
      </c>
      <c r="W17" s="161">
        <f>Calc2!$F$13</f>
        <v>5</v>
      </c>
    </row>
    <row r="18" spans="1:28" ht="16" customHeight="1" thickBot="1" x14ac:dyDescent="0.4">
      <c r="A18" s="65"/>
      <c r="B18" s="643"/>
      <c r="C18" s="638"/>
      <c r="D18" s="511">
        <v>13</v>
      </c>
      <c r="E18" s="463">
        <f t="array" aca="1" ref="E18" ca="1">IF($D18&gt;Calc1!$B$14,"",ROW(13:13)-SUM((($L$6:$L17="")+($N$6:$N17="")&gt;0)*1))</f>
        <v>13</v>
      </c>
      <c r="F18" s="168">
        <f ca="1">IF(OR($U$15,$D18&gt;Calc1!$B$14),"",$R$5+QUOTIENT(($E18-1),$U$11)*($R$7+$R$9)/1440+SUM($O$6:$O17)/1440)</f>
        <v>0.41666666666666663</v>
      </c>
      <c r="G18" s="170">
        <f ca="1">IF(OR($U$15,$D18&gt;Calc1!$B$14),"",MOD($E18-1,$U$11)+1)</f>
        <v>1</v>
      </c>
      <c r="H18" s="309" t="str">
        <f t="shared" ca="1" si="0"/>
        <v>A</v>
      </c>
      <c r="I18" s="331" t="str">
        <f ca="1"/>
        <v>A2</v>
      </c>
      <c r="J18" s="332" t="s">
        <v>5</v>
      </c>
      <c r="K18" s="333" t="str">
        <f ca="1"/>
        <v>A4</v>
      </c>
      <c r="L18" s="174" t="str">
        <f t="shared" ca="1" si="1"/>
        <v>Murten 1</v>
      </c>
      <c r="M18" s="45" t="s">
        <v>5</v>
      </c>
      <c r="N18" s="176" t="str">
        <f t="shared" ca="1" si="2"/>
        <v>Murten 2</v>
      </c>
      <c r="O18" s="340"/>
      <c r="P18" s="61"/>
      <c r="Q18" s="518"/>
      <c r="R18" s="521"/>
      <c r="S18" s="446"/>
      <c r="T18" s="163"/>
    </row>
    <row r="19" spans="1:28" ht="16" customHeight="1" thickTop="1" thickBot="1" x14ac:dyDescent="0.4">
      <c r="A19" s="65"/>
      <c r="B19" s="277"/>
      <c r="C19" s="276"/>
      <c r="D19" s="511">
        <v>14</v>
      </c>
      <c r="E19" s="463">
        <f t="array" aca="1" ref="E19" ca="1">IF($D19&gt;Calc1!$B$14,"",ROW(14:14)-SUM((($L$6:$L18="")+($N$6:$N18="")&gt;0)*1))</f>
        <v>14</v>
      </c>
      <c r="F19" s="168">
        <f ca="1">IF(OR($U$15,$D19&gt;Calc1!$B$14),"",$R$5+QUOTIENT(($E19-1),$U$11)*($R$7+$R$9)/1440+SUM($O$6:$O18)/1440)</f>
        <v>0.41666666666666663</v>
      </c>
      <c r="G19" s="170">
        <f ca="1">IF(OR($U$15,$D19&gt;Calc1!$B$14),"",MOD($E19-1,$U$11)+1)</f>
        <v>2</v>
      </c>
      <c r="H19" s="309" t="str">
        <f t="shared" ca="1" si="0"/>
        <v>B</v>
      </c>
      <c r="I19" s="331" t="str">
        <f ca="1"/>
        <v>B2</v>
      </c>
      <c r="J19" s="332" t="s">
        <v>5</v>
      </c>
      <c r="K19" s="333" t="str">
        <f ca="1"/>
        <v>B4</v>
      </c>
      <c r="L19" s="174" t="str">
        <f t="shared" ca="1" si="1"/>
        <v>Thun 13_1</v>
      </c>
      <c r="M19" s="45" t="s">
        <v>5</v>
      </c>
      <c r="N19" s="176" t="str">
        <f t="shared" ca="1" si="2"/>
        <v>Burgdorf 11</v>
      </c>
      <c r="O19" s="340"/>
      <c r="P19" s="61"/>
      <c r="T19" s="163"/>
      <c r="V19" s="436"/>
      <c r="W19" s="437">
        <v>1</v>
      </c>
      <c r="X19" s="437">
        <v>2</v>
      </c>
      <c r="Y19" s="437">
        <v>3</v>
      </c>
      <c r="Z19" s="437">
        <v>4</v>
      </c>
      <c r="AA19" s="437">
        <v>5</v>
      </c>
      <c r="AB19" s="438">
        <v>6</v>
      </c>
    </row>
    <row r="20" spans="1:28" ht="16" customHeight="1" x14ac:dyDescent="0.35">
      <c r="A20" s="65"/>
      <c r="B20" s="639"/>
      <c r="C20" s="641" t="str">
        <f>Sprache!$E$16&amp;" B"</f>
        <v>Gruppe B</v>
      </c>
      <c r="D20" s="511">
        <v>15</v>
      </c>
      <c r="E20" s="463">
        <f t="array" aca="1" ref="E20" ca="1">IF($D20&gt;Calc1!$B$14,"",ROW(15:15)-SUM((($L$6:$L19="")+($N$6:$N19="")&gt;0)*1))</f>
        <v>15</v>
      </c>
      <c r="F20" s="168">
        <f ca="1">IF(OR($U$15,$D20&gt;Calc1!$B$14),"",$R$5+QUOTIENT(($E20-1),$U$11)*($R$7+$R$9)/1440+SUM($O$6:$O19)/1440)</f>
        <v>0.43055555555555552</v>
      </c>
      <c r="G20" s="170">
        <f ca="1">IF(OR($U$15,$D20&gt;Calc1!$B$14),"",MOD($E20-1,$U$11)+1)</f>
        <v>1</v>
      </c>
      <c r="H20" s="309" t="str">
        <f t="shared" ca="1" si="0"/>
        <v>A</v>
      </c>
      <c r="I20" s="331" t="str">
        <f ca="1"/>
        <v>A3</v>
      </c>
      <c r="J20" s="332" t="s">
        <v>5</v>
      </c>
      <c r="K20" s="333" t="str">
        <f ca="1"/>
        <v>A1</v>
      </c>
      <c r="L20" s="174" t="str">
        <f t="shared" ca="1" si="1"/>
        <v>Thun</v>
      </c>
      <c r="M20" s="45" t="s">
        <v>5</v>
      </c>
      <c r="N20" s="176" t="str">
        <f t="shared" ca="1" si="2"/>
        <v>Langenthal 1</v>
      </c>
      <c r="O20" s="340"/>
      <c r="P20" s="61"/>
      <c r="T20" s="163"/>
      <c r="V20" s="439">
        <v>1</v>
      </c>
      <c r="W20" s="497">
        <v>1</v>
      </c>
      <c r="X20" s="498">
        <v>1</v>
      </c>
      <c r="Y20" s="498">
        <v>1</v>
      </c>
      <c r="Z20" s="498">
        <v>2</v>
      </c>
      <c r="AA20" s="498">
        <v>2</v>
      </c>
      <c r="AB20" s="499">
        <v>3</v>
      </c>
    </row>
    <row r="21" spans="1:28" ht="16" customHeight="1" thickBot="1" x14ac:dyDescent="0.4">
      <c r="A21" s="65"/>
      <c r="B21" s="640"/>
      <c r="C21" s="642"/>
      <c r="D21" s="511">
        <v>16</v>
      </c>
      <c r="E21" s="463">
        <f t="array" aca="1" ref="E21" ca="1">IF($D21&gt;Calc1!$B$14,"",ROW(16:16)-SUM((($L$6:$L20="")+($N$6:$N20="")&gt;0)*1))</f>
        <v>16</v>
      </c>
      <c r="F21" s="168">
        <f ca="1">IF(OR($U$15,$D21&gt;Calc1!$B$14),"",$R$5+QUOTIENT(($E21-1),$U$11)*($R$7+$R$9)/1440+SUM($O$6:$O20)/1440)</f>
        <v>0.43055555555555552</v>
      </c>
      <c r="G21" s="170">
        <f ca="1">IF(OR($U$15,$D21&gt;Calc1!$B$14),"",MOD($E21-1,$U$11)+1)</f>
        <v>2</v>
      </c>
      <c r="H21" s="309" t="str">
        <f t="shared" ca="1" si="0"/>
        <v>B</v>
      </c>
      <c r="I21" s="331" t="str">
        <f ca="1"/>
        <v>B3</v>
      </c>
      <c r="J21" s="332" t="s">
        <v>5</v>
      </c>
      <c r="K21" s="333" t="str">
        <f ca="1"/>
        <v>B1</v>
      </c>
      <c r="L21" s="174" t="str">
        <f t="shared" ca="1" si="1"/>
        <v>Thun 13_2</v>
      </c>
      <c r="M21" s="45" t="s">
        <v>5</v>
      </c>
      <c r="N21" s="176" t="str">
        <f t="shared" ca="1" si="2"/>
        <v>Langenthal 13</v>
      </c>
      <c r="O21" s="340"/>
      <c r="P21" s="61"/>
      <c r="T21" s="163"/>
      <c r="V21" s="439">
        <v>2</v>
      </c>
      <c r="W21" s="500">
        <v>1</v>
      </c>
      <c r="X21" s="501">
        <v>2</v>
      </c>
      <c r="Y21" s="501">
        <v>1</v>
      </c>
      <c r="Z21" s="501">
        <v>2</v>
      </c>
      <c r="AA21" s="501">
        <v>2</v>
      </c>
      <c r="AB21" s="502">
        <v>3</v>
      </c>
    </row>
    <row r="22" spans="1:28" ht="16" customHeight="1" thickTop="1" x14ac:dyDescent="0.35">
      <c r="A22" s="65"/>
      <c r="B22" s="621"/>
      <c r="C22" s="623" t="str">
        <f>Sprache!$E$10</f>
        <v>Teilnehmer bzw. Mannschaft</v>
      </c>
      <c r="D22" s="511">
        <v>17</v>
      </c>
      <c r="E22" s="463">
        <f t="array" aca="1" ref="E22" ca="1">IF($D22&gt;Calc1!$B$14,"",ROW(17:17)-SUM((($L$6:$L21="")+($N$6:$N21="")&gt;0)*1))</f>
        <v>17</v>
      </c>
      <c r="F22" s="168">
        <f ca="1">IF(OR($U$15,$D22&gt;Calc1!$B$14),"",$R$5+QUOTIENT(($E22-1),$U$11)*($R$7+$R$9)/1440+SUM($O$6:$O21)/1440)</f>
        <v>0.44444444444444442</v>
      </c>
      <c r="G22" s="170">
        <f ca="1">IF(OR($U$15,$D22&gt;Calc1!$B$14),"",MOD($E22-1,$U$11)+1)</f>
        <v>1</v>
      </c>
      <c r="H22" s="309" t="str">
        <f t="shared" ca="1" si="0"/>
        <v>A</v>
      </c>
      <c r="I22" s="331" t="str">
        <f ca="1"/>
        <v>A4</v>
      </c>
      <c r="J22" s="332" t="s">
        <v>5</v>
      </c>
      <c r="K22" s="333" t="str">
        <f ca="1"/>
        <v>A5</v>
      </c>
      <c r="L22" s="174" t="str">
        <f t="shared" ca="1" si="1"/>
        <v>Murten 2</v>
      </c>
      <c r="M22" s="45" t="s">
        <v>5</v>
      </c>
      <c r="N22" s="176" t="str">
        <f t="shared" ca="1" si="2"/>
        <v>Langenthal 2</v>
      </c>
      <c r="O22" s="340"/>
      <c r="P22" s="61"/>
      <c r="Q22" s="615" t="str">
        <f>Sprache!$E$82&amp;$U$10&amp;Sprache!$E$83</f>
        <v>Wegen zeitlicher Konflikte kann nur auf maximal 6 Spielplätzen gleichzeitig gespielt werden.</v>
      </c>
      <c r="R22" s="615"/>
      <c r="S22" s="615"/>
      <c r="T22" s="163"/>
      <c r="V22" s="439">
        <v>3</v>
      </c>
      <c r="W22" s="500">
        <v>1</v>
      </c>
      <c r="X22" s="501">
        <v>1</v>
      </c>
      <c r="Y22" s="501">
        <v>2</v>
      </c>
      <c r="Z22" s="501">
        <v>3</v>
      </c>
      <c r="AA22" s="501">
        <v>2</v>
      </c>
      <c r="AB22" s="502">
        <v>4</v>
      </c>
    </row>
    <row r="23" spans="1:28" ht="16" customHeight="1" x14ac:dyDescent="0.35">
      <c r="A23" s="65"/>
      <c r="B23" s="622"/>
      <c r="C23" s="624"/>
      <c r="D23" s="511">
        <v>18</v>
      </c>
      <c r="E23" s="463">
        <f t="array" aca="1" ref="E23" ca="1">IF($D23&gt;Calc1!$B$14,"",ROW(18:18)-SUM((($L$6:$L22="")+($N$6:$N22="")&gt;0)*1))</f>
        <v>18</v>
      </c>
      <c r="F23" s="168">
        <f ca="1">IF(OR($U$15,$D23&gt;Calc1!$B$14),"",$R$5+QUOTIENT(($E23-1),$U$11)*($R$7+$R$9)/1440+SUM($O$6:$O22)/1440)</f>
        <v>0.44444444444444442</v>
      </c>
      <c r="G23" s="170">
        <f ca="1">IF(OR($U$15,$D23&gt;Calc1!$B$14),"",MOD($E23-1,$U$11)+1)</f>
        <v>2</v>
      </c>
      <c r="H23" s="309" t="str">
        <f t="shared" ca="1" si="0"/>
        <v>B</v>
      </c>
      <c r="I23" s="331" t="str">
        <f ca="1"/>
        <v>B4</v>
      </c>
      <c r="J23" s="332" t="s">
        <v>5</v>
      </c>
      <c r="K23" s="333" t="str">
        <f ca="1"/>
        <v>B5</v>
      </c>
      <c r="L23" s="174" t="str">
        <f t="shared" ca="1" si="1"/>
        <v>Burgdorf 11</v>
      </c>
      <c r="M23" s="45" t="s">
        <v>5</v>
      </c>
      <c r="N23" s="176" t="str">
        <f t="shared" ca="1" si="2"/>
        <v>Langenthal 11</v>
      </c>
      <c r="O23" s="340"/>
      <c r="P23" s="61"/>
      <c r="Q23" s="615"/>
      <c r="R23" s="615"/>
      <c r="S23" s="615"/>
      <c r="T23" s="163"/>
      <c r="V23" s="439">
        <v>4</v>
      </c>
      <c r="W23" s="500">
        <v>2</v>
      </c>
      <c r="X23" s="501">
        <v>2</v>
      </c>
      <c r="Y23" s="501">
        <v>3</v>
      </c>
      <c r="Z23" s="501">
        <v>4</v>
      </c>
      <c r="AA23" s="501">
        <v>3</v>
      </c>
      <c r="AB23" s="502">
        <v>3</v>
      </c>
    </row>
    <row r="24" spans="1:28" ht="16" customHeight="1" x14ac:dyDescent="0.35">
      <c r="A24" s="65"/>
      <c r="B24" s="629" t="s">
        <v>209</v>
      </c>
      <c r="C24" s="631" t="s">
        <v>345</v>
      </c>
      <c r="D24" s="511">
        <v>19</v>
      </c>
      <c r="E24" s="463">
        <f t="array" aca="1" ref="E24" ca="1">IF($D24&gt;Calc1!$B$14,"",ROW(19:19)-SUM((($L$6:$L23="")+($N$6:$N23="")&gt;0)*1))</f>
        <v>19</v>
      </c>
      <c r="F24" s="168">
        <f ca="1">IF(OR($U$15,$D24&gt;Calc1!$B$14),"",$R$5+QUOTIENT(($E24-1),$U$11)*($R$7+$R$9)/1440+SUM($O$6:$O23)/1440)</f>
        <v>0.45833333333333331</v>
      </c>
      <c r="G24" s="170">
        <f ca="1">IF(OR($U$15,$D24&gt;Calc1!$B$14),"",MOD($E24-1,$U$11)+1)</f>
        <v>1</v>
      </c>
      <c r="H24" s="309" t="str">
        <f t="shared" ca="1" si="0"/>
        <v>A</v>
      </c>
      <c r="I24" s="331" t="str">
        <f ca="1"/>
        <v>A1</v>
      </c>
      <c r="J24" s="332" t="s">
        <v>5</v>
      </c>
      <c r="K24" s="333" t="str">
        <f ca="1"/>
        <v>A2</v>
      </c>
      <c r="L24" s="174" t="str">
        <f t="shared" ca="1" si="1"/>
        <v>Langenthal 1</v>
      </c>
      <c r="M24" s="45" t="s">
        <v>5</v>
      </c>
      <c r="N24" s="176" t="str">
        <f t="shared" ca="1" si="2"/>
        <v>Murten 1</v>
      </c>
      <c r="O24" s="340"/>
      <c r="P24" s="61"/>
      <c r="Q24" s="444"/>
      <c r="R24" s="493" t="str">
        <f t="array" aca="1" ref="R24" ca="1">IFERROR(proof!$E$3-SUM(((OFFSET($L$6,0,0,proof!$E$3,1)="")+(OFFSET($N$6,0,0,proof!$E$3,1)="")&gt;0)*1),"")</f>
        <v/>
      </c>
      <c r="S24" s="493" t="str">
        <f t="array" aca="1" ref="S24" ca="1">IFERROR(proof!$E$4-SUM(((OFFSET($L$6,0,0,proof!$E$4,1)="")+(OFFSET($N$6,0,0,proof!$E$4,1)="")&gt;0)*1),"")</f>
        <v/>
      </c>
      <c r="T24" s="163"/>
      <c r="V24" s="439">
        <v>5</v>
      </c>
      <c r="W24" s="500">
        <v>2</v>
      </c>
      <c r="X24" s="501">
        <v>2</v>
      </c>
      <c r="Y24" s="501">
        <v>2</v>
      </c>
      <c r="Z24" s="501">
        <v>3</v>
      </c>
      <c r="AA24" s="501">
        <v>4</v>
      </c>
      <c r="AB24" s="502">
        <v>5</v>
      </c>
    </row>
    <row r="25" spans="1:28" ht="16" customHeight="1" thickBot="1" x14ac:dyDescent="0.4">
      <c r="B25" s="630"/>
      <c r="C25" s="632"/>
      <c r="D25" s="511">
        <v>20</v>
      </c>
      <c r="E25" s="463">
        <f t="array" aca="1" ref="E25" ca="1">IF($D25&gt;Calc1!$B$14,"",ROW(20:20)-SUM((($L$6:$L24="")+($N$6:$N24="")&gt;0)*1))</f>
        <v>20</v>
      </c>
      <c r="F25" s="168">
        <f ca="1">IF(OR($U$15,$D25&gt;Calc1!$B$14),"",$R$5+QUOTIENT(($E25-1),$U$11)*($R$7+$R$9)/1440+SUM($O$6:$O24)/1440)</f>
        <v>0.45833333333333331</v>
      </c>
      <c r="G25" s="170">
        <f ca="1">IF(OR($U$15,$D25&gt;Calc1!$B$14),"",MOD($E25-1,$U$11)+1)</f>
        <v>2</v>
      </c>
      <c r="H25" s="309" t="str">
        <f t="shared" ca="1" si="0"/>
        <v>B</v>
      </c>
      <c r="I25" s="331" t="str">
        <f ca="1"/>
        <v>B1</v>
      </c>
      <c r="J25" s="332" t="s">
        <v>5</v>
      </c>
      <c r="K25" s="333" t="str">
        <f ca="1"/>
        <v>B2</v>
      </c>
      <c r="L25" s="174" t="str">
        <f t="shared" ca="1" si="1"/>
        <v>Langenthal 13</v>
      </c>
      <c r="M25" s="45" t="s">
        <v>5</v>
      </c>
      <c r="N25" s="176" t="str">
        <f t="shared" ca="1" si="2"/>
        <v>Thun 13_1</v>
      </c>
      <c r="O25" s="340"/>
      <c r="P25" s="61"/>
      <c r="Q25" s="603" t="str">
        <f ca="1">IF($U$15,"",IF(proof!$G$2="FEHLER",Sprache!$E$89&amp;proof!$E$6,""))</f>
        <v/>
      </c>
      <c r="R25" s="603"/>
      <c r="S25" s="603"/>
      <c r="T25" s="163"/>
      <c r="V25" s="440">
        <v>6</v>
      </c>
      <c r="W25" s="503">
        <v>3</v>
      </c>
      <c r="X25" s="504">
        <v>3</v>
      </c>
      <c r="Y25" s="504">
        <v>4</v>
      </c>
      <c r="Z25" s="504">
        <v>3</v>
      </c>
      <c r="AA25" s="504">
        <v>5</v>
      </c>
      <c r="AB25" s="505">
        <v>6</v>
      </c>
    </row>
    <row r="26" spans="1:28" ht="16" customHeight="1" thickTop="1" x14ac:dyDescent="0.35">
      <c r="B26" s="633" t="s">
        <v>211</v>
      </c>
      <c r="C26" s="634" t="s">
        <v>348</v>
      </c>
      <c r="D26" s="511">
        <v>21</v>
      </c>
      <c r="E26" s="463" t="str">
        <f t="array" ref="E26">IF($D26&gt;Calc1!$B$14,"",ROW(21:21)-SUM((($L$6:$L25="")+($N$6:$N25="")&gt;0)*1))</f>
        <v/>
      </c>
      <c r="F26" s="168" t="str">
        <f>IF(OR($U$15,$D26&gt;Calc1!$B$14),"",$R$5+QUOTIENT(($E26-1),$U$11)*($R$7+$R$9)/1440+SUM($O$6:$O25)/1440)</f>
        <v/>
      </c>
      <c r="G26" s="170" t="str">
        <f>IF(OR($U$15,$D26&gt;Calc1!$B$14),"",MOD($E26-1,$U$11)+1)</f>
        <v/>
      </c>
      <c r="H26" s="309" t="str">
        <f t="shared" ca="1" si="0"/>
        <v/>
      </c>
      <c r="I26" s="331" t="str">
        <f ca="1"/>
        <v/>
      </c>
      <c r="J26" s="332" t="s">
        <v>5</v>
      </c>
      <c r="K26" s="333" t="str">
        <f ca="1"/>
        <v/>
      </c>
      <c r="L26" s="174" t="str">
        <f t="shared" ca="1" si="1"/>
        <v/>
      </c>
      <c r="M26" s="45" t="s">
        <v>5</v>
      </c>
      <c r="N26" s="176" t="str">
        <f t="shared" ca="1" si="2"/>
        <v/>
      </c>
      <c r="O26" s="340"/>
      <c r="P26" s="61"/>
      <c r="Q26" s="603" t="str">
        <f ca="1">IF($U$15,"",IF(proof!$G$2="FEHLER",Sprache!$E$90&amp;$R$24&amp;Sprache!$E$91&amp;$S$24,""))</f>
        <v/>
      </c>
      <c r="R26" s="603"/>
      <c r="S26" s="603"/>
      <c r="T26" s="163"/>
    </row>
    <row r="27" spans="1:28" ht="16" customHeight="1" x14ac:dyDescent="0.35">
      <c r="B27" s="630"/>
      <c r="C27" s="632"/>
      <c r="D27" s="511">
        <v>22</v>
      </c>
      <c r="E27" s="463" t="str">
        <f t="array" ref="E27">IF($D27&gt;Calc1!$B$14,"",ROW(22:22)-SUM((($L$6:$L26="")+($N$6:$N26="")&gt;0)*1))</f>
        <v/>
      </c>
      <c r="F27" s="168" t="str">
        <f>IF(OR($U$15,$D27&gt;Calc1!$B$14),"",$R$5+QUOTIENT(($E27-1),$U$11)*($R$7+$R$9)/1440+SUM($O$6:$O26)/1440)</f>
        <v/>
      </c>
      <c r="G27" s="170" t="str">
        <f>IF(OR($U$15,$D27&gt;Calc1!$B$14),"",MOD($E27-1,$U$11)+1)</f>
        <v/>
      </c>
      <c r="H27" s="309" t="str">
        <f t="shared" ca="1" si="0"/>
        <v/>
      </c>
      <c r="I27" s="331" t="str">
        <f ca="1"/>
        <v/>
      </c>
      <c r="J27" s="332" t="s">
        <v>5</v>
      </c>
      <c r="K27" s="333" t="str">
        <f ca="1"/>
        <v/>
      </c>
      <c r="L27" s="174" t="str">
        <f t="shared" ca="1" si="1"/>
        <v/>
      </c>
      <c r="M27" s="45" t="s">
        <v>5</v>
      </c>
      <c r="N27" s="176" t="str">
        <f t="shared" ca="1" si="2"/>
        <v/>
      </c>
      <c r="O27" s="340"/>
      <c r="P27" s="61"/>
      <c r="Q27" s="444"/>
      <c r="T27" s="163"/>
    </row>
    <row r="28" spans="1:28" ht="16" customHeight="1" x14ac:dyDescent="0.35">
      <c r="B28" s="633" t="s">
        <v>207</v>
      </c>
      <c r="C28" s="634" t="s">
        <v>349</v>
      </c>
      <c r="D28" s="511">
        <v>23</v>
      </c>
      <c r="E28" s="463" t="str">
        <f t="array" ref="E28">IF($D28&gt;Calc1!$B$14,"",ROW(23:23)-SUM((($L$6:$L27="")+($N$6:$N27="")&gt;0)*1))</f>
        <v/>
      </c>
      <c r="F28" s="168" t="str">
        <f>IF(OR($U$15,$D28&gt;Calc1!$B$14),"",$R$5+QUOTIENT(($E28-1),$U$11)*($R$7+$R$9)/1440+SUM($O$6:$O27)/1440)</f>
        <v/>
      </c>
      <c r="G28" s="170" t="str">
        <f>IF(OR($U$15,$D28&gt;Calc1!$B$14),"",MOD($E28-1,$U$11)+1)</f>
        <v/>
      </c>
      <c r="H28" s="309" t="str">
        <f t="shared" ca="1" si="0"/>
        <v/>
      </c>
      <c r="I28" s="331" t="str">
        <f ca="1"/>
        <v/>
      </c>
      <c r="J28" s="332" t="s">
        <v>5</v>
      </c>
      <c r="K28" s="333" t="str">
        <f ca="1"/>
        <v/>
      </c>
      <c r="L28" s="47" t="str">
        <f t="shared" ca="1" si="1"/>
        <v/>
      </c>
      <c r="M28" s="45" t="s">
        <v>5</v>
      </c>
      <c r="N28" s="46" t="str">
        <f t="shared" ca="1" si="2"/>
        <v/>
      </c>
      <c r="O28" s="340"/>
      <c r="P28" s="61"/>
      <c r="T28" s="163"/>
    </row>
    <row r="29" spans="1:28" ht="16" customHeight="1" x14ac:dyDescent="0.35">
      <c r="B29" s="630"/>
      <c r="C29" s="632"/>
      <c r="D29" s="511">
        <v>24</v>
      </c>
      <c r="E29" s="463" t="str">
        <f t="array" ref="E29">IF($D29&gt;Calc1!$B$14,"",ROW(24:24)-SUM((($L$6:$L28="")+($N$6:$N28="")&gt;0)*1))</f>
        <v/>
      </c>
      <c r="F29" s="168" t="str">
        <f>IF(OR($U$15,$D29&gt;Calc1!$B$14),"",$R$5+QUOTIENT(($E29-1),$U$11)*($R$7+$R$9)/1440+SUM($O$6:$O28)/1440)</f>
        <v/>
      </c>
      <c r="G29" s="170" t="str">
        <f>IF(OR($U$15,$D29&gt;Calc1!$B$14),"",MOD($E29-1,$U$11)+1)</f>
        <v/>
      </c>
      <c r="H29" s="309" t="str">
        <f t="shared" ca="1" si="0"/>
        <v/>
      </c>
      <c r="I29" s="331" t="str">
        <f ca="1"/>
        <v/>
      </c>
      <c r="J29" s="332" t="s">
        <v>5</v>
      </c>
      <c r="K29" s="333" t="str">
        <f ca="1"/>
        <v/>
      </c>
      <c r="L29" s="174" t="str">
        <f t="shared" ca="1" si="1"/>
        <v/>
      </c>
      <c r="M29" s="45" t="s">
        <v>5</v>
      </c>
      <c r="N29" s="176" t="str">
        <f t="shared" ca="1" si="2"/>
        <v/>
      </c>
      <c r="O29" s="340"/>
      <c r="P29" s="61"/>
      <c r="Q29" s="444"/>
      <c r="T29" s="163"/>
    </row>
    <row r="30" spans="1:28" ht="16" customHeight="1" x14ac:dyDescent="0.35">
      <c r="B30" s="633" t="s">
        <v>213</v>
      </c>
      <c r="C30" s="634" t="s">
        <v>354</v>
      </c>
      <c r="D30" s="511">
        <v>25</v>
      </c>
      <c r="E30" s="463" t="str">
        <f t="array" ref="E30">IF($D30&gt;Calc1!$B$14,"",ROW(25:25)-SUM((($L$6:$L29="")+($N$6:$N29="")&gt;0)*1))</f>
        <v/>
      </c>
      <c r="F30" s="168" t="str">
        <f>IF(OR($U$15,$D30&gt;Calc1!$B$14),"",$R$5+QUOTIENT(($E30-1),$U$11)*($R$7+$R$9)/1440+SUM($O$6:$O29)/1440)</f>
        <v/>
      </c>
      <c r="G30" s="170" t="str">
        <f>IF(OR($U$15,$D30&gt;Calc1!$B$14),"",MOD($E30-1,$U$11)+1)</f>
        <v/>
      </c>
      <c r="H30" s="309" t="str">
        <f t="shared" ca="1" si="0"/>
        <v/>
      </c>
      <c r="I30" s="331" t="str">
        <f ca="1"/>
        <v/>
      </c>
      <c r="J30" s="332" t="s">
        <v>5</v>
      </c>
      <c r="K30" s="333" t="str">
        <f ca="1"/>
        <v/>
      </c>
      <c r="L30" s="174" t="str">
        <f t="shared" ca="1" si="1"/>
        <v/>
      </c>
      <c r="M30" s="45" t="s">
        <v>5</v>
      </c>
      <c r="N30" s="176" t="str">
        <f t="shared" ca="1" si="2"/>
        <v/>
      </c>
      <c r="O30" s="340"/>
      <c r="P30" s="61"/>
      <c r="Q30" s="444"/>
      <c r="T30" s="163"/>
    </row>
    <row r="31" spans="1:28" ht="16" customHeight="1" x14ac:dyDescent="0.35">
      <c r="B31" s="630"/>
      <c r="C31" s="632"/>
      <c r="D31" s="511">
        <v>26</v>
      </c>
      <c r="E31" s="463" t="str">
        <f t="array" ref="E31">IF($D31&gt;Calc1!$B$14,"",ROW(26:26)-SUM((($L$6:$L30="")+($N$6:$N30="")&gt;0)*1))</f>
        <v/>
      </c>
      <c r="F31" s="168" t="str">
        <f>IF(OR($U$15,$D31&gt;Calc1!$B$14),"",$R$5+QUOTIENT(($E31-1),$U$11)*($R$7+$R$9)/1440+SUM($O$6:$O30)/1440)</f>
        <v/>
      </c>
      <c r="G31" s="170" t="str">
        <f>IF(OR($U$15,$D31&gt;Calc1!$B$14),"",MOD($E31-1,$U$11)+1)</f>
        <v/>
      </c>
      <c r="H31" s="309" t="str">
        <f t="shared" ca="1" si="0"/>
        <v/>
      </c>
      <c r="I31" s="331" t="str">
        <f ca="1"/>
        <v/>
      </c>
      <c r="J31" s="332" t="s">
        <v>5</v>
      </c>
      <c r="K31" s="333" t="str">
        <f ca="1"/>
        <v/>
      </c>
      <c r="L31" s="174" t="str">
        <f t="shared" ca="1" si="1"/>
        <v/>
      </c>
      <c r="M31" s="45" t="s">
        <v>5</v>
      </c>
      <c r="N31" s="176" t="str">
        <f t="shared" ca="1" si="2"/>
        <v/>
      </c>
      <c r="O31" s="340"/>
      <c r="P31" s="61"/>
      <c r="Q31" s="444"/>
      <c r="T31" s="163"/>
    </row>
    <row r="32" spans="1:28" ht="16" customHeight="1" x14ac:dyDescent="0.35">
      <c r="B32" s="633" t="s">
        <v>215</v>
      </c>
      <c r="C32" s="634" t="s">
        <v>346</v>
      </c>
      <c r="D32" s="511">
        <v>27</v>
      </c>
      <c r="E32" s="463" t="str">
        <f t="array" ref="E32">IF($D32&gt;Calc1!$B$14,"",ROW(27:27)-SUM((($L$6:$L31="")+($N$6:$N31="")&gt;0)*1))</f>
        <v/>
      </c>
      <c r="F32" s="168" t="str">
        <f>IF(OR($U$15,$D32&gt;Calc1!$B$14),"",$R$5+QUOTIENT(($E32-1),$U$11)*($R$7+$R$9)/1440+SUM($O$6:$O31)/1440)</f>
        <v/>
      </c>
      <c r="G32" s="170" t="str">
        <f>IF(OR($U$15,$D32&gt;Calc1!$B$14),"",MOD($E32-1,$U$11)+1)</f>
        <v/>
      </c>
      <c r="H32" s="310" t="str">
        <f t="shared" ca="1" si="0"/>
        <v/>
      </c>
      <c r="I32" s="331" t="str">
        <f ca="1"/>
        <v/>
      </c>
      <c r="J32" s="332" t="s">
        <v>5</v>
      </c>
      <c r="K32" s="333" t="str">
        <f ca="1"/>
        <v/>
      </c>
      <c r="L32" s="47" t="str">
        <f t="shared" ca="1" si="1"/>
        <v/>
      </c>
      <c r="M32" s="45" t="s">
        <v>5</v>
      </c>
      <c r="N32" s="46" t="str">
        <f t="shared" ca="1" si="2"/>
        <v/>
      </c>
      <c r="O32" s="340"/>
      <c r="P32" s="61"/>
      <c r="Q32" s="444"/>
      <c r="T32" s="163"/>
    </row>
    <row r="33" spans="2:20" ht="16" customHeight="1" x14ac:dyDescent="0.35">
      <c r="B33" s="630"/>
      <c r="C33" s="632"/>
      <c r="D33" s="511">
        <v>28</v>
      </c>
      <c r="E33" s="463" t="str">
        <f t="array" ref="E33">IF($D33&gt;Calc1!$B$14,"",ROW(28:28)-SUM((($L$6:$L32="")+($N$6:$N32="")&gt;0)*1))</f>
        <v/>
      </c>
      <c r="F33" s="168" t="str">
        <f>IF(OR($U$15,$D33&gt;Calc1!$B$14),"",$R$5+QUOTIENT(($E33-1),$U$11)*($R$7+$R$9)/1440+SUM($O$6:$O32)/1440)</f>
        <v/>
      </c>
      <c r="G33" s="170" t="str">
        <f>IF(OR($U$15,$D33&gt;Calc1!$B$14),"",MOD($E33-1,$U$11)+1)</f>
        <v/>
      </c>
      <c r="H33" s="310" t="str">
        <f t="shared" ca="1" si="0"/>
        <v/>
      </c>
      <c r="I33" s="331" t="str">
        <f ca="1"/>
        <v/>
      </c>
      <c r="J33" s="332" t="s">
        <v>5</v>
      </c>
      <c r="K33" s="333" t="str">
        <f ca="1"/>
        <v/>
      </c>
      <c r="L33" s="47" t="str">
        <f t="shared" ca="1" si="1"/>
        <v/>
      </c>
      <c r="M33" s="45" t="s">
        <v>5</v>
      </c>
      <c r="N33" s="46" t="str">
        <f t="shared" ca="1" si="2"/>
        <v/>
      </c>
      <c r="O33" s="340"/>
      <c r="P33" s="61"/>
      <c r="Q33" s="444"/>
      <c r="T33" s="163"/>
    </row>
    <row r="34" spans="2:20" ht="16" customHeight="1" x14ac:dyDescent="0.35">
      <c r="B34" s="633" t="s">
        <v>217</v>
      </c>
      <c r="C34" s="634"/>
      <c r="D34" s="511">
        <v>29</v>
      </c>
      <c r="E34" s="463" t="str">
        <f t="array" ref="E34">IF($D34&gt;Calc1!$B$14,"",ROW(29:29)-SUM((($L$6:$L33="")+($N$6:$N33="")&gt;0)*1))</f>
        <v/>
      </c>
      <c r="F34" s="168" t="str">
        <f>IF(OR($U$15,$D34&gt;Calc1!$B$14),"",$R$5+QUOTIENT(($E34-1),$U$11)*($R$7+$R$9)/1440+SUM($O$6:$O33)/1440)</f>
        <v/>
      </c>
      <c r="G34" s="170" t="str">
        <f>IF(OR($U$15,$D34&gt;Calc1!$B$14),"",MOD($E34-1,$U$11)+1)</f>
        <v/>
      </c>
      <c r="H34" s="309" t="str">
        <f t="shared" ca="1" si="0"/>
        <v/>
      </c>
      <c r="I34" s="331" t="str">
        <f ca="1"/>
        <v/>
      </c>
      <c r="J34" s="332" t="s">
        <v>5</v>
      </c>
      <c r="K34" s="333" t="str">
        <f ca="1"/>
        <v/>
      </c>
      <c r="L34" s="47" t="str">
        <f t="shared" ca="1" si="1"/>
        <v/>
      </c>
      <c r="M34" s="45" t="s">
        <v>5</v>
      </c>
      <c r="N34" s="46" t="str">
        <f t="shared" ca="1" si="2"/>
        <v/>
      </c>
      <c r="O34" s="341"/>
      <c r="P34" s="61"/>
      <c r="Q34" s="444"/>
      <c r="T34" s="163"/>
    </row>
    <row r="35" spans="2:20" ht="16" customHeight="1" thickBot="1" x14ac:dyDescent="0.4">
      <c r="B35" s="643"/>
      <c r="C35" s="638"/>
      <c r="D35" s="511">
        <v>30</v>
      </c>
      <c r="E35" s="464" t="str">
        <f t="array" ref="E35">IF($D35&gt;Calc1!$B$14,"",ROW(30:30)-SUM((($L$6:$L34="")+($N$6:$N34="")&gt;0)*1))</f>
        <v/>
      </c>
      <c r="F35" s="171" t="str">
        <f>IF(OR($U$15,$D35&gt;Calc1!$B$14),"",$R$5+QUOTIENT(($E35-1),$U$11)*($R$7+$R$9)/1440+SUM($O$6:$O34)/1440)</f>
        <v/>
      </c>
      <c r="G35" s="172" t="str">
        <f>IF(OR($U$15,$D35&gt;Calc1!$B$14),"",MOD($E35-1,$U$11)+1)</f>
        <v/>
      </c>
      <c r="H35" s="312" t="str">
        <f t="shared" ca="1" si="0"/>
        <v/>
      </c>
      <c r="I35" s="334" t="str">
        <f ca="1"/>
        <v/>
      </c>
      <c r="J35" s="335" t="s">
        <v>5</v>
      </c>
      <c r="K35" s="336" t="str">
        <f ca="1"/>
        <v/>
      </c>
      <c r="L35" s="236" t="str">
        <f t="shared" ca="1" si="1"/>
        <v/>
      </c>
      <c r="M35" s="173" t="s">
        <v>5</v>
      </c>
      <c r="N35" s="237" t="str">
        <f t="shared" ca="1" si="2"/>
        <v/>
      </c>
      <c r="O35" s="465"/>
      <c r="P35" s="374">
        <f ca="1">OFFSET($O$6,Calc1!$B$14-1,0)</f>
        <v>0</v>
      </c>
      <c r="Q35" s="444"/>
      <c r="T35" s="163"/>
    </row>
    <row r="36" spans="2:20" ht="17.5" thickTop="1" x14ac:dyDescent="0.35">
      <c r="D36" s="164"/>
      <c r="E36" s="280"/>
      <c r="F36" s="281"/>
      <c r="G36" s="282"/>
      <c r="H36" s="282"/>
      <c r="I36" s="283"/>
      <c r="J36" s="284"/>
      <c r="K36" s="285"/>
      <c r="L36" s="286"/>
      <c r="M36" s="115"/>
      <c r="N36" s="287"/>
      <c r="Q36" s="444"/>
      <c r="T36" s="327"/>
    </row>
    <row r="37" spans="2:20" ht="17" x14ac:dyDescent="0.35">
      <c r="D37" s="164"/>
      <c r="E37" s="280"/>
      <c r="F37" s="281"/>
      <c r="G37" s="282"/>
      <c r="H37" s="282"/>
      <c r="I37" s="283"/>
      <c r="J37" s="284"/>
      <c r="K37" s="285"/>
      <c r="L37" s="286"/>
      <c r="M37" s="115"/>
      <c r="N37" s="287"/>
      <c r="Q37" s="444"/>
      <c r="T37" s="327"/>
    </row>
    <row r="38" spans="2:20" ht="17" x14ac:dyDescent="0.35">
      <c r="D38" s="164"/>
      <c r="E38" s="280"/>
      <c r="F38" s="281"/>
      <c r="G38" s="282"/>
      <c r="H38" s="282"/>
      <c r="I38" s="283"/>
      <c r="J38" s="284"/>
      <c r="K38" s="285"/>
      <c r="L38" s="286"/>
      <c r="M38" s="115"/>
      <c r="N38" s="287"/>
      <c r="Q38" s="444"/>
    </row>
    <row r="39" spans="2:20" ht="17" hidden="1" x14ac:dyDescent="0.35">
      <c r="D39" s="164"/>
      <c r="E39" s="280"/>
      <c r="F39" s="281"/>
      <c r="G39" s="282"/>
      <c r="H39" s="282"/>
      <c r="I39" s="283"/>
      <c r="J39" s="284"/>
      <c r="K39" s="285"/>
      <c r="L39" s="286"/>
      <c r="M39" s="115"/>
      <c r="N39" s="287"/>
    </row>
  </sheetData>
  <sheetProtection selectLockedCells="1"/>
  <mergeCells count="53">
    <mergeCell ref="B22:B23"/>
    <mergeCell ref="C22:C23"/>
    <mergeCell ref="B24:B25"/>
    <mergeCell ref="C24:C25"/>
    <mergeCell ref="B26:B27"/>
    <mergeCell ref="C26:C27"/>
    <mergeCell ref="B34:B35"/>
    <mergeCell ref="C34:C35"/>
    <mergeCell ref="B28:B29"/>
    <mergeCell ref="C28:C29"/>
    <mergeCell ref="B30:B31"/>
    <mergeCell ref="C30:C31"/>
    <mergeCell ref="B32:B33"/>
    <mergeCell ref="C32:C33"/>
    <mergeCell ref="C17:C18"/>
    <mergeCell ref="B20:B21"/>
    <mergeCell ref="C20:C21"/>
    <mergeCell ref="B15:B16"/>
    <mergeCell ref="C15:C16"/>
    <mergeCell ref="B17:B18"/>
    <mergeCell ref="B9:B10"/>
    <mergeCell ref="C9:C10"/>
    <mergeCell ref="Q9:Q10"/>
    <mergeCell ref="B13:B14"/>
    <mergeCell ref="C13:C14"/>
    <mergeCell ref="Q13:Q14"/>
    <mergeCell ref="B11:B12"/>
    <mergeCell ref="C11:C12"/>
    <mergeCell ref="Q11:Q12"/>
    <mergeCell ref="B7:B8"/>
    <mergeCell ref="C7:C8"/>
    <mergeCell ref="Q7:Q8"/>
    <mergeCell ref="R7:R8"/>
    <mergeCell ref="S7:S8"/>
    <mergeCell ref="B5:B6"/>
    <mergeCell ref="C5:C6"/>
    <mergeCell ref="I5:K5"/>
    <mergeCell ref="L5:N5"/>
    <mergeCell ref="Q5:Q6"/>
    <mergeCell ref="Q25:S25"/>
    <mergeCell ref="Q26:S26"/>
    <mergeCell ref="E2:N2"/>
    <mergeCell ref="E4:F4"/>
    <mergeCell ref="O4:O5"/>
    <mergeCell ref="R5:R6"/>
    <mergeCell ref="S5:S6"/>
    <mergeCell ref="R9:R10"/>
    <mergeCell ref="S9:S10"/>
    <mergeCell ref="S13:S14"/>
    <mergeCell ref="Q22:S23"/>
    <mergeCell ref="R11:R12"/>
    <mergeCell ref="S11:S12"/>
    <mergeCell ref="R13:R14"/>
  </mergeCells>
  <conditionalFormatting sqref="C7:C18 C24:C35">
    <cfRule type="duplicateValues" dxfId="70" priority="4"/>
  </conditionalFormatting>
  <conditionalFormatting sqref="E6:N35">
    <cfRule type="expression" dxfId="69" priority="313">
      <formula>AND($L6&lt;&gt;"",$N6&lt;&gt;"",OR($E6=$R$24,$E6=$S$24),NOT($U$15))</formula>
    </cfRule>
    <cfRule type="expression" dxfId="68" priority="314">
      <formula>OR($L6="",$N6="")</formula>
    </cfRule>
  </conditionalFormatting>
  <conditionalFormatting sqref="H6:H35">
    <cfRule type="expression" dxfId="67" priority="1">
      <formula>$H6="??"</formula>
    </cfRule>
  </conditionalFormatting>
  <conditionalFormatting sqref="Q22:S23">
    <cfRule type="expression" dxfId="66" priority="6">
      <formula>AND($R$11&gt;$U$11,NOT($U$15))</formula>
    </cfRule>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R5:R6" xr:uid="{ABADACB9-80D4-41E7-9EE7-5D7969913C18}">
      <formula1>0</formula1>
      <formula2>0.999305555555556</formula2>
    </dataValidation>
    <dataValidation type="whole" allowBlank="1" showInputMessage="1" showErrorMessage="1" sqref="R11:R12" xr:uid="{0240EE7E-BDB9-4DC0-97E3-48C8F4218C8A}">
      <formula1>1</formula1>
      <formula2>6</formula2>
    </dataValidation>
    <dataValidation type="whole" allowBlank="1" showInputMessage="1" showErrorMessage="1" sqref="R9:R10" xr:uid="{1488E6B3-9147-4B3B-A84A-C90AFC62EE8F}">
      <formula1>0</formula1>
      <formula2>120</formula2>
    </dataValidation>
    <dataValidation type="whole" allowBlank="1" showInputMessage="1" showErrorMessage="1" sqref="R7:R8" xr:uid="{04CFABFD-2F90-41EE-993D-C74B4F18493F}">
      <formula1>1</formula1>
      <formula2>300</formula2>
    </dataValidation>
  </dataValidations>
  <pageMargins left="0.25" right="0.25" top="0.75" bottom="0.75" header="0.3" footer="0.3"/>
  <pageSetup paperSize="9" scale="64" fitToHeight="0"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5D79-012B-47EB-BB76-85174D42DB5A}">
  <sheetPr codeName="Tabelle11"/>
  <dimension ref="A1:O45"/>
  <sheetViews>
    <sheetView showGridLines="0" showRowColHeaders="0" zoomScaleNormal="100" workbookViewId="0">
      <selection activeCell="P1" sqref="P1:XFD1048576"/>
    </sheetView>
  </sheetViews>
  <sheetFormatPr baseColWidth="10" defaultColWidth="0" defaultRowHeight="13" zeroHeight="1" x14ac:dyDescent="0.3"/>
  <cols>
    <col min="1" max="1" width="4.26953125" style="44" customWidth="1"/>
    <col min="2" max="2" width="4.54296875" style="44" customWidth="1"/>
    <col min="3" max="3" width="32.7265625" style="44" customWidth="1"/>
    <col min="4" max="7" width="11.7265625" style="44" customWidth="1"/>
    <col min="8" max="13" width="6.81640625" style="44" customWidth="1"/>
    <col min="14" max="14" width="32.7265625" style="44" customWidth="1"/>
    <col min="15" max="15" width="4.81640625" style="44" customWidth="1"/>
    <col min="16" max="16384" width="11.453125" style="44" hidden="1"/>
  </cols>
  <sheetData>
    <row r="1" spans="2:14" x14ac:dyDescent="0.3"/>
    <row r="2" spans="2:14" ht="33.5" x14ac:dyDescent="0.3">
      <c r="B2" s="730" t="str">
        <f>Sprache!$E$7</f>
        <v>Direkte Vergleiche</v>
      </c>
      <c r="C2" s="730"/>
      <c r="D2" s="730"/>
      <c r="E2" s="730"/>
      <c r="F2" s="730"/>
      <c r="G2" s="730"/>
      <c r="H2" s="730"/>
      <c r="I2" s="730"/>
      <c r="J2" s="730"/>
      <c r="K2" s="730"/>
      <c r="L2" s="730"/>
      <c r="M2" s="730"/>
    </row>
    <row r="3" spans="2:14" ht="42.75" customHeight="1" x14ac:dyDescent="0.3">
      <c r="B3" s="732" t="str">
        <f>Sprache!$E$56&amp;" B"</f>
        <v>Vorrunde Gruppe B</v>
      </c>
      <c r="C3" s="732"/>
      <c r="D3" s="732"/>
      <c r="E3" s="732"/>
      <c r="F3" s="732"/>
      <c r="G3" s="732"/>
      <c r="H3" s="732"/>
      <c r="I3" s="732"/>
      <c r="J3" s="732"/>
      <c r="K3" s="732"/>
      <c r="L3" s="732"/>
      <c r="M3" s="732"/>
    </row>
    <row r="4" spans="2:14" ht="17.25" customHeight="1" x14ac:dyDescent="0.3">
      <c r="B4" s="731" t="str">
        <f>Sprache!$E$69</f>
        <v>Rote Schrift bedeutet, dass die Rangfolge auch mit dem direkten Vergleich nicht geklärt ist. Fair Play oder Los muss hier entscheiden.</v>
      </c>
      <c r="C4" s="731"/>
      <c r="D4" s="731"/>
      <c r="E4" s="731"/>
      <c r="F4" s="731"/>
      <c r="G4" s="731"/>
      <c r="H4" s="731"/>
      <c r="I4" s="731"/>
      <c r="J4" s="731"/>
      <c r="K4" s="731"/>
      <c r="L4" s="731"/>
      <c r="M4" s="731"/>
    </row>
    <row r="5" spans="2:14" ht="17.25" customHeight="1" thickBot="1" x14ac:dyDescent="0.35">
      <c r="B5" s="115"/>
      <c r="C5" s="115"/>
      <c r="D5" s="115"/>
      <c r="E5" s="115"/>
      <c r="F5" s="115"/>
      <c r="G5" s="115"/>
      <c r="H5" s="115"/>
      <c r="I5" s="115"/>
      <c r="J5" s="115"/>
      <c r="K5" s="115"/>
      <c r="L5" s="115"/>
      <c r="M5" s="115"/>
    </row>
    <row r="6" spans="2:14" ht="22" customHeight="1" thickBot="1" x14ac:dyDescent="0.35">
      <c r="H6" s="144" t="str">
        <f ca="1">IF(LEN(H7)&gt;Einstellungen!$C$17,LEFT(H7,Einstellungen!$C$17)&amp;".",H7)</f>
        <v/>
      </c>
      <c r="I6" s="145" t="str">
        <f ca="1">IF(LEN(I7)&gt;Einstellungen!$C$17,LEFT(I7,Einstellungen!$C$17)&amp;".",I7)</f>
        <v/>
      </c>
      <c r="J6" s="145" t="str">
        <f ca="1">IF(LEN(J7)&gt;Einstellungen!$C$17,LEFT(J7,Einstellungen!$C$17)&amp;".",J7)</f>
        <v/>
      </c>
      <c r="K6" s="145" t="str">
        <f ca="1">IF(LEN(K7)&gt;Einstellungen!$C$17,LEFT(K7,Einstellungen!$C$17)&amp;".",K7)</f>
        <v/>
      </c>
      <c r="L6" s="145" t="str">
        <f ca="1">IF(LEN(L7)&gt;Einstellungen!$C$17,LEFT(L7,Einstellungen!$C$17)&amp;".",L7)</f>
        <v/>
      </c>
      <c r="M6" s="146" t="str">
        <f ca="1">IF(LEN(M7)&gt;Einstellungen!$C$17,LEFT(M7,Einstellungen!$C$17)&amp;".",M7)</f>
        <v/>
      </c>
    </row>
    <row r="7" spans="2:14" ht="22" customHeight="1" thickTop="1" thickBot="1" x14ac:dyDescent="0.35">
      <c r="B7" s="113"/>
      <c r="C7" s="118" t="str">
        <f>Sprache!$E$10</f>
        <v>Teilnehmer bzw. Mannschaft</v>
      </c>
      <c r="D7" s="122" t="str">
        <f>Sprache!$E$27</f>
        <v>Pkt</v>
      </c>
      <c r="E7" s="110" t="str">
        <f>Sprache!$E$26</f>
        <v>Diff.</v>
      </c>
      <c r="F7" s="110" t="str">
        <f>Sprache!$E$28</f>
        <v>erz. Tore</v>
      </c>
      <c r="G7" s="147" t="str">
        <f>Sprache!$E$49</f>
        <v>Bonus</v>
      </c>
      <c r="H7" s="126" t="str">
        <f ca="1">C8</f>
        <v/>
      </c>
      <c r="I7" s="127" t="str">
        <f ca="1">C9</f>
        <v/>
      </c>
      <c r="J7" s="127" t="str">
        <f ca="1">C10</f>
        <v/>
      </c>
      <c r="K7" s="127" t="str">
        <f ca="1">C11</f>
        <v/>
      </c>
      <c r="L7" s="127" t="str">
        <f ca="1">C12</f>
        <v/>
      </c>
      <c r="M7" s="151" t="str">
        <f ca="1">C13</f>
        <v/>
      </c>
    </row>
    <row r="8" spans="2:14" ht="22" customHeight="1" x14ac:dyDescent="0.3">
      <c r="B8" s="111" t="str">
        <f ca="1">IF($C8="","",INDEX(Calc2!$E$4:$E$12,MATCH($C8,Calc2!$F$4:$F$12,0)))</f>
        <v/>
      </c>
      <c r="C8" s="119" t="str">
        <f ca="1">IF(Calc2!$K$13=0,"",Calc2!$X4)</f>
        <v/>
      </c>
      <c r="D8" s="123" t="str">
        <f ca="1">IF($C8="","",VLOOKUP($C8,Calc2!$C$17:$AC$25,25,0))</f>
        <v/>
      </c>
      <c r="E8" s="107" t="str">
        <f ca="1">IF($C8="","",VLOOKUP($C8,Calc2!$C$17:$AC$25,26,0))</f>
        <v/>
      </c>
      <c r="F8" s="107" t="str">
        <f ca="1">IF($C8="","",VLOOKUP($C8,Calc2!$C$17:$AC$25,27,0))</f>
        <v/>
      </c>
      <c r="G8" s="494" t="str">
        <f ca="1">IF($C8="","",VLOOKUP(C8,Turnierplan!$AH$12:$AI$27,2,0))</f>
        <v/>
      </c>
      <c r="H8" s="131"/>
      <c r="I8" s="107" t="str">
        <f ca="1">IFERROR(VLOOKUP($C8&amp;I$7,Calc2!$Z$64:$AB$207,3,0),"")</f>
        <v/>
      </c>
      <c r="J8" s="107" t="str">
        <f ca="1">IFERROR(VLOOKUP($C8&amp;J$7,Calc2!$Z$64:$AB$207,3,0),"")</f>
        <v/>
      </c>
      <c r="K8" s="107" t="str">
        <f ca="1">IFERROR(VLOOKUP($C8&amp;K$7,Calc2!$Z$64:$AB$207,3,0),"")</f>
        <v/>
      </c>
      <c r="L8" s="107" t="str">
        <f ca="1">IFERROR(VLOOKUP($C8&amp;L$7,Calc2!$Z$64:$AB$207,3,0),"")</f>
        <v/>
      </c>
      <c r="M8" s="152" t="str">
        <f ca="1">IFERROR(VLOOKUP($C8&amp;M$7,Calc2!$Z$64:$AB$207,3,0),"")</f>
        <v/>
      </c>
      <c r="N8" s="181" t="str">
        <f t="shared" ref="N8:N13" ca="1" si="0">C8</f>
        <v/>
      </c>
    </row>
    <row r="9" spans="2:14" ht="22" customHeight="1" x14ac:dyDescent="0.3">
      <c r="B9" s="111" t="str">
        <f ca="1">IF($C9="","",INDEX(Calc2!$E$4:$E$12,MATCH($C9,Calc2!$F$4:$F$12,0)))</f>
        <v/>
      </c>
      <c r="C9" s="120" t="str">
        <f ca="1">IF(Calc2!$K$13=0,"",Calc2!$X5)</f>
        <v/>
      </c>
      <c r="D9" s="124" t="str">
        <f ca="1">IF($C9="","",VLOOKUP($C9,Calc2!$C$17:$AC$25,25,0))</f>
        <v/>
      </c>
      <c r="E9" s="108" t="str">
        <f ca="1">IF($C9="","",VLOOKUP($C9,Calc2!$C$17:$AC$25,26,0))</f>
        <v/>
      </c>
      <c r="F9" s="108" t="str">
        <f ca="1">IF($C9="","",VLOOKUP($C9,Calc2!$C$17:$AC$25,27,0))</f>
        <v/>
      </c>
      <c r="G9" s="495" t="str">
        <f ca="1">IF($C9="","",VLOOKUP(C9,Turnierplan!$AH$12:$AI$27,2,0))</f>
        <v/>
      </c>
      <c r="H9" s="132" t="str">
        <f ca="1">IFERROR(VLOOKUP($C9&amp;H$7,Calc2!$Z$64:$AB$207,3,0),"")</f>
        <v/>
      </c>
      <c r="I9" s="117"/>
      <c r="J9" s="108" t="str">
        <f ca="1">IFERROR(VLOOKUP($C9&amp;J$7,Calc2!$Z$64:$AB$207,3,0),"")</f>
        <v/>
      </c>
      <c r="K9" s="108" t="str">
        <f ca="1">IFERROR(VLOOKUP($C9&amp;K$7,Calc2!$Z$64:$AB$207,3,0),"")</f>
        <v/>
      </c>
      <c r="L9" s="108" t="str">
        <f ca="1">IFERROR(VLOOKUP($C9&amp;L$7,Calc2!$Z$64:$AB$207,3,0),"")</f>
        <v/>
      </c>
      <c r="M9" s="153" t="str">
        <f ca="1">IFERROR(VLOOKUP($C9&amp;M$7,Calc2!$Z$64:$AB$207,3,0),"")</f>
        <v/>
      </c>
      <c r="N9" s="182" t="str">
        <f t="shared" ca="1" si="0"/>
        <v/>
      </c>
    </row>
    <row r="10" spans="2:14" ht="22" customHeight="1" x14ac:dyDescent="0.3">
      <c r="B10" s="111" t="str">
        <f ca="1">IF($C10="","",INDEX(Calc2!$E$4:$E$12,MATCH($C10,Calc2!$F$4:$F$12,0)))</f>
        <v/>
      </c>
      <c r="C10" s="120" t="str">
        <f ca="1">IF(Calc2!$K$13=0,"",Calc2!$X6)</f>
        <v/>
      </c>
      <c r="D10" s="124" t="str">
        <f ca="1">IF($C10="","",VLOOKUP($C10,Calc2!$C$17:$AC$25,25,0))</f>
        <v/>
      </c>
      <c r="E10" s="108" t="str">
        <f ca="1">IF($C10="","",VLOOKUP($C10,Calc2!$C$17:$AC$25,26,0))</f>
        <v/>
      </c>
      <c r="F10" s="108" t="str">
        <f ca="1">IF($C10="","",VLOOKUP($C10,Calc2!$C$17:$AC$25,27,0))</f>
        <v/>
      </c>
      <c r="G10" s="495" t="str">
        <f ca="1">IF($C10="","",VLOOKUP(C10,Turnierplan!$AH$12:$AI$27,2,0))</f>
        <v/>
      </c>
      <c r="H10" s="132" t="str">
        <f ca="1">IFERROR(VLOOKUP($C10&amp;H$7,Calc2!$Z$64:$AB$207,3,0),"")</f>
        <v/>
      </c>
      <c r="I10" s="108" t="str">
        <f ca="1">IFERROR(VLOOKUP($C10&amp;I$7,Calc2!$Z$64:$AB$207,3,0),"")</f>
        <v/>
      </c>
      <c r="J10" s="117"/>
      <c r="K10" s="108" t="str">
        <f ca="1">IFERROR(VLOOKUP($C10&amp;K$7,Calc2!$Z$64:$AB$207,3,0),"")</f>
        <v/>
      </c>
      <c r="L10" s="108" t="str">
        <f ca="1">IFERROR(VLOOKUP($C10&amp;L$7,Calc2!$Z$64:$AB$207,3,0),"")</f>
        <v/>
      </c>
      <c r="M10" s="153" t="str">
        <f ca="1">IFERROR(VLOOKUP($C10&amp;M$7,Calc2!$Z$64:$AB$207,3,0),"")</f>
        <v/>
      </c>
      <c r="N10" s="182" t="str">
        <f t="shared" ca="1" si="0"/>
        <v/>
      </c>
    </row>
    <row r="11" spans="2:14" ht="22" customHeight="1" x14ac:dyDescent="0.3">
      <c r="B11" s="111" t="str">
        <f ca="1">IF($C11="","",INDEX(Calc2!$E$4:$E$12,MATCH($C11,Calc2!$F$4:$F$12,0)))</f>
        <v/>
      </c>
      <c r="C11" s="120" t="str">
        <f ca="1">IF(Calc2!$K$13=0,"",Calc2!$X7)</f>
        <v/>
      </c>
      <c r="D11" s="124" t="str">
        <f ca="1">IF($C11="","",VLOOKUP($C11,Calc2!$C$17:$AC$25,25,0))</f>
        <v/>
      </c>
      <c r="E11" s="108" t="str">
        <f ca="1">IF($C11="","",VLOOKUP($C11,Calc2!$C$17:$AC$25,26,0))</f>
        <v/>
      </c>
      <c r="F11" s="108" t="str">
        <f ca="1">IF($C11="","",VLOOKUP($C11,Calc2!$C$17:$AC$25,27,0))</f>
        <v/>
      </c>
      <c r="G11" s="495" t="str">
        <f ca="1">IF($C11="","",VLOOKUP(C11,Turnierplan!$AH$12:$AI$27,2,0))</f>
        <v/>
      </c>
      <c r="H11" s="132" t="str">
        <f ca="1">IFERROR(VLOOKUP($C11&amp;H$7,Calc2!$Z$64:$AB$207,3,0),"")</f>
        <v/>
      </c>
      <c r="I11" s="108" t="str">
        <f ca="1">IFERROR(VLOOKUP($C11&amp;I$7,Calc2!$Z$64:$AB$207,3,0),"")</f>
        <v/>
      </c>
      <c r="J11" s="108" t="str">
        <f ca="1">IFERROR(VLOOKUP($C11&amp;J$7,Calc2!$Z$64:$AB$207,3,0),"")</f>
        <v/>
      </c>
      <c r="K11" s="117"/>
      <c r="L11" s="108" t="str">
        <f ca="1">IFERROR(VLOOKUP($C11&amp;L$7,Calc2!$Z$64:$AB$207,3,0),"")</f>
        <v/>
      </c>
      <c r="M11" s="153" t="str">
        <f ca="1">IFERROR(VLOOKUP($C11&amp;M$7,Calc2!$Z$64:$AB$207,3,0),"")</f>
        <v/>
      </c>
      <c r="N11" s="182" t="str">
        <f t="shared" ca="1" si="0"/>
        <v/>
      </c>
    </row>
    <row r="12" spans="2:14" ht="22" customHeight="1" x14ac:dyDescent="0.3">
      <c r="B12" s="111" t="str">
        <f ca="1">IF($C12="","",INDEX(Calc2!$E$4:$E$12,MATCH($C12,Calc2!$F$4:$F$12,0)))</f>
        <v/>
      </c>
      <c r="C12" s="120" t="str">
        <f ca="1">IF(Calc2!$K$13=0,"",Calc2!$X8)</f>
        <v/>
      </c>
      <c r="D12" s="124" t="str">
        <f ca="1">IF($C12="","",VLOOKUP($C12,Calc2!$C$17:$AC$25,25,0))</f>
        <v/>
      </c>
      <c r="E12" s="108" t="str">
        <f ca="1">IF($C12="","",VLOOKUP($C12,Calc2!$C$17:$AC$25,26,0))</f>
        <v/>
      </c>
      <c r="F12" s="108" t="str">
        <f ca="1">IF($C12="","",VLOOKUP($C12,Calc2!$C$17:$AC$25,27,0))</f>
        <v/>
      </c>
      <c r="G12" s="495" t="str">
        <f ca="1">IF($C12="","",VLOOKUP(C12,Turnierplan!$AH$12:$AI$27,2,0))</f>
        <v/>
      </c>
      <c r="H12" s="132" t="str">
        <f ca="1">IFERROR(VLOOKUP($C12&amp;H$7,Calc2!$Z$64:$AB$207,3,0),"")</f>
        <v/>
      </c>
      <c r="I12" s="108" t="str">
        <f ca="1">IFERROR(VLOOKUP($C12&amp;I$7,Calc2!$Z$64:$AB$207,3,0),"")</f>
        <v/>
      </c>
      <c r="J12" s="108" t="str">
        <f ca="1">IFERROR(VLOOKUP($C12&amp;J$7,Calc2!$Z$64:$AB$207,3,0),"")</f>
        <v/>
      </c>
      <c r="K12" s="108" t="str">
        <f ca="1">IFERROR(VLOOKUP($C12&amp;K$7,Calc2!$Z$64:$AB$207,3,0),"")</f>
        <v/>
      </c>
      <c r="L12" s="117"/>
      <c r="M12" s="153" t="str">
        <f ca="1">IFERROR(VLOOKUP($C12&amp;M$7,Calc2!$Z$64:$AB$207,3,0),"")</f>
        <v/>
      </c>
      <c r="N12" s="182" t="str">
        <f t="shared" ca="1" si="0"/>
        <v/>
      </c>
    </row>
    <row r="13" spans="2:14" ht="22" customHeight="1" thickBot="1" x14ac:dyDescent="0.35">
      <c r="B13" s="112" t="str">
        <f ca="1">IF($C13="","",INDEX(Calc2!$E$4:$E$12,MATCH($C13,Calc2!$F$4:$F$12,0)))</f>
        <v/>
      </c>
      <c r="C13" s="121" t="str">
        <f ca="1">IF(Calc2!$K$13=0,"",Calc2!$X9)</f>
        <v/>
      </c>
      <c r="D13" s="125" t="str">
        <f ca="1">IF($C13="","",VLOOKUP($C13,Calc2!$C$17:$AC$25,25,0))</f>
        <v/>
      </c>
      <c r="E13" s="109" t="str">
        <f ca="1">IF($C13="","",VLOOKUP($C13,Calc2!$C$17:$AC$25,26,0))</f>
        <v/>
      </c>
      <c r="F13" s="109" t="str">
        <f ca="1">IF($C13="","",VLOOKUP($C13,Calc2!$C$17:$AC$25,27,0))</f>
        <v/>
      </c>
      <c r="G13" s="496" t="str">
        <f ca="1">IF($C13="","",VLOOKUP(C13,Turnierplan!$AH$12:$AI$27,2,0))</f>
        <v/>
      </c>
      <c r="H13" s="133" t="str">
        <f ca="1">IFERROR(VLOOKUP($C13&amp;H$7,Calc2!$Z$64:$AB$207,3,0),"")</f>
        <v/>
      </c>
      <c r="I13" s="109" t="str">
        <f ca="1">IFERROR(VLOOKUP($C13&amp;I$7,Calc2!$Z$64:$AB$207,3,0),"")</f>
        <v/>
      </c>
      <c r="J13" s="109" t="str">
        <f ca="1">IFERROR(VLOOKUP($C13&amp;J$7,Calc2!$Z$64:$AB$207,3,0),"")</f>
        <v/>
      </c>
      <c r="K13" s="109" t="str">
        <f ca="1">IFERROR(VLOOKUP($C13&amp;K$7,Calc2!$Z$64:$AB$207,3,0),"")</f>
        <v/>
      </c>
      <c r="L13" s="109" t="str">
        <f ca="1">IFERROR(VLOOKUP($C13&amp;L$7,Calc2!$Z$64:$AB$207,3,0),"")</f>
        <v/>
      </c>
      <c r="M13" s="154"/>
      <c r="N13" s="183" t="str">
        <f t="shared" ca="1" si="0"/>
        <v/>
      </c>
    </row>
    <row r="14" spans="2:14" ht="42.75" customHeight="1" thickTop="1" thickBot="1" x14ac:dyDescent="0.35">
      <c r="B14" s="128"/>
      <c r="C14" s="129"/>
      <c r="D14" s="130"/>
      <c r="E14" s="116"/>
      <c r="F14" s="116"/>
      <c r="G14" s="116"/>
      <c r="H14" s="116"/>
      <c r="I14" s="116"/>
      <c r="J14" s="116"/>
      <c r="K14" s="116"/>
      <c r="L14" s="116"/>
      <c r="M14" s="116"/>
    </row>
    <row r="15" spans="2:14" ht="22" customHeight="1" thickBot="1" x14ac:dyDescent="0.35">
      <c r="H15" s="144" t="str">
        <f ca="1">IF(LEN(H16)&gt;Einstellungen!$C$17,LEFT(H16,Einstellungen!$C$17)&amp;".",H16)</f>
        <v/>
      </c>
      <c r="I15" s="145" t="str">
        <f ca="1">IF(LEN(I16)&gt;Einstellungen!$C$17,LEFT(I16,Einstellungen!$C$17)&amp;".",I16)</f>
        <v/>
      </c>
      <c r="J15" s="145" t="str">
        <f ca="1">IF(LEN(J16)&gt;Einstellungen!$C$17,LEFT(J16,Einstellungen!$C$17)&amp;".",J16)</f>
        <v/>
      </c>
      <c r="K15" s="145" t="str">
        <f ca="1">IF(LEN(K16)&gt;Einstellungen!$C$17,LEFT(K16,Einstellungen!$C$17)&amp;".",K16)</f>
        <v/>
      </c>
      <c r="L15" s="145" t="str">
        <f ca="1">IF(LEN(L16)&gt;Einstellungen!$C$17,LEFT(L16,Einstellungen!$C$17)&amp;".",L16)</f>
        <v/>
      </c>
      <c r="M15" s="146" t="str">
        <f ca="1">IF(LEN(M16)&gt;Einstellungen!$C$17,LEFT(M16,Einstellungen!$C$17)&amp;".",M16)</f>
        <v/>
      </c>
    </row>
    <row r="16" spans="2:14" ht="22" customHeight="1" thickTop="1" thickBot="1" x14ac:dyDescent="0.35">
      <c r="B16" s="113"/>
      <c r="C16" s="118" t="str">
        <f>Sprache!$E$10</f>
        <v>Teilnehmer bzw. Mannschaft</v>
      </c>
      <c r="D16" s="122" t="str">
        <f>Sprache!$E$27</f>
        <v>Pkt</v>
      </c>
      <c r="E16" s="110" t="str">
        <f>Sprache!$E$26</f>
        <v>Diff.</v>
      </c>
      <c r="F16" s="110" t="str">
        <f>Sprache!$E$28</f>
        <v>erz. Tore</v>
      </c>
      <c r="G16" s="147" t="str">
        <f>Sprache!$E$49</f>
        <v>Bonus</v>
      </c>
      <c r="H16" s="126" t="str">
        <f ca="1">C17</f>
        <v/>
      </c>
      <c r="I16" s="127" t="str">
        <f ca="1">C18</f>
        <v/>
      </c>
      <c r="J16" s="127" t="str">
        <f ca="1">C19</f>
        <v/>
      </c>
      <c r="K16" s="127" t="str">
        <f ca="1">C20</f>
        <v/>
      </c>
      <c r="L16" s="127" t="str">
        <f ca="1">C21</f>
        <v/>
      </c>
      <c r="M16" s="151" t="str">
        <f ca="1">C22</f>
        <v/>
      </c>
    </row>
    <row r="17" spans="2:14" ht="22" customHeight="1" x14ac:dyDescent="0.3">
      <c r="B17" s="111" t="str">
        <f ca="1">IF($C17="","",INDEX(Calc2!$E$4:$E$12,MATCH($C17,Calc2!$F$4:$F$12,0)))</f>
        <v/>
      </c>
      <c r="C17" s="119" t="str">
        <f ca="1">IF(Calc2!$K$13=0,"",Calc2!$AC4)</f>
        <v/>
      </c>
      <c r="D17" s="123" t="str">
        <f ca="1">IF($C17="","",VLOOKUP($C17,Calc2!$C$17:$AC$25,25,0))</f>
        <v/>
      </c>
      <c r="E17" s="107" t="str">
        <f ca="1">IF($C17="","",VLOOKUP($C17,Calc2!$C$17:$AC$25,26,0))</f>
        <v/>
      </c>
      <c r="F17" s="107" t="str">
        <f ca="1">IF($C17="","",VLOOKUP($C17,Calc2!$C$17:$AC$25,27,0))</f>
        <v/>
      </c>
      <c r="G17" s="494" t="str">
        <f ca="1">IF($C17="","",VLOOKUP(C17,Turnierplan!$AH$12:$AI$27,2,0))</f>
        <v/>
      </c>
      <c r="H17" s="131"/>
      <c r="I17" s="107" t="str">
        <f ca="1">IFERROR(VLOOKUP($C17&amp;I$16,Calc2!$Z$64:$AB$207,3,0),"")</f>
        <v/>
      </c>
      <c r="J17" s="107" t="str">
        <f ca="1">IFERROR(VLOOKUP($C17&amp;J$16,Calc2!$Z$64:$AB$207,3,0),"")</f>
        <v/>
      </c>
      <c r="K17" s="107" t="str">
        <f ca="1">IFERROR(VLOOKUP($C17&amp;K$16,Calc2!$Z$64:$AB$207,3,0),"")</f>
        <v/>
      </c>
      <c r="L17" s="107" t="str">
        <f ca="1">IFERROR(VLOOKUP($C17&amp;L$16,Calc2!$Z$64:$AB$207,3,0),"")</f>
        <v/>
      </c>
      <c r="M17" s="152" t="str">
        <f ca="1">IFERROR(VLOOKUP($C17&amp;M$16,Calc2!$Z$64:$AB$207,3,0),"")</f>
        <v/>
      </c>
      <c r="N17" s="181" t="str">
        <f t="shared" ref="N17:N22" ca="1" si="1">C17</f>
        <v/>
      </c>
    </row>
    <row r="18" spans="2:14" ht="22" customHeight="1" x14ac:dyDescent="0.3">
      <c r="B18" s="111" t="str">
        <f ca="1">IF($C18="","",INDEX(Calc2!$E$4:$E$12,MATCH($C18,Calc2!$F$4:$F$12,0)))</f>
        <v/>
      </c>
      <c r="C18" s="120" t="str">
        <f ca="1">IF(Calc2!$K$13=0,"",Calc2!$AC5)</f>
        <v/>
      </c>
      <c r="D18" s="124" t="str">
        <f ca="1">IF($C18="","",VLOOKUP($C18,Calc2!$C$17:$AC$25,25,0))</f>
        <v/>
      </c>
      <c r="E18" s="108" t="str">
        <f ca="1">IF($C18="","",VLOOKUP($C18,Calc2!$C$17:$AC$25,26,0))</f>
        <v/>
      </c>
      <c r="F18" s="108" t="str">
        <f ca="1">IF($C18="","",VLOOKUP($C18,Calc2!$C$17:$AC$25,27,0))</f>
        <v/>
      </c>
      <c r="G18" s="495" t="str">
        <f ca="1">IF($C18="","",VLOOKUP(C18,Turnierplan!$AH$12:$AI$27,2,0))</f>
        <v/>
      </c>
      <c r="H18" s="132" t="str">
        <f ca="1">IFERROR(VLOOKUP($C18&amp;H$16,Calc2!$Z$64:$AB$207,3,0),"")</f>
        <v/>
      </c>
      <c r="I18" s="117"/>
      <c r="J18" s="108" t="str">
        <f ca="1">IFERROR(VLOOKUP($C18&amp;J$16,Calc2!$Z$64:$AB$207,3,0),"")</f>
        <v/>
      </c>
      <c r="K18" s="108" t="str">
        <f ca="1">IFERROR(VLOOKUP($C18&amp;K$16,Calc2!$Z$64:$AB$207,3,0),"")</f>
        <v/>
      </c>
      <c r="L18" s="108" t="str">
        <f ca="1">IFERROR(VLOOKUP($C18&amp;L$16,Calc2!$Z$64:$AB$207,3,0),"")</f>
        <v/>
      </c>
      <c r="M18" s="153" t="str">
        <f ca="1">IFERROR(VLOOKUP($C18&amp;M$16,Calc2!$Z$64:$AB$207,3,0),"")</f>
        <v/>
      </c>
      <c r="N18" s="182" t="str">
        <f t="shared" ca="1" si="1"/>
        <v/>
      </c>
    </row>
    <row r="19" spans="2:14" ht="22" customHeight="1" x14ac:dyDescent="0.3">
      <c r="B19" s="111" t="str">
        <f ca="1">IF($C19="","",INDEX(Calc2!$E$4:$E$12,MATCH($C19,Calc2!$F$4:$F$12,0)))</f>
        <v/>
      </c>
      <c r="C19" s="120" t="str">
        <f ca="1">IF(Calc2!$K$13=0,"",Calc2!$AC6)</f>
        <v/>
      </c>
      <c r="D19" s="124" t="str">
        <f ca="1">IF($C19="","",VLOOKUP($C19,Calc2!$C$17:$AC$25,25,0))</f>
        <v/>
      </c>
      <c r="E19" s="108" t="str">
        <f ca="1">IF($C19="","",VLOOKUP($C19,Calc2!$C$17:$AC$25,26,0))</f>
        <v/>
      </c>
      <c r="F19" s="108" t="str">
        <f ca="1">IF($C19="","",VLOOKUP($C19,Calc2!$C$17:$AC$25,27,0))</f>
        <v/>
      </c>
      <c r="G19" s="495" t="str">
        <f ca="1">IF($C19="","",VLOOKUP(C19,Turnierplan!$AH$12:$AI$27,2,0))</f>
        <v/>
      </c>
      <c r="H19" s="132" t="str">
        <f ca="1">IFERROR(VLOOKUP($C19&amp;H$16,Calc2!$Z$64:$AB$207,3,0),"")</f>
        <v/>
      </c>
      <c r="I19" s="108" t="str">
        <f ca="1">IFERROR(VLOOKUP($C19&amp;I$16,Calc2!$Z$64:$AB$207,3,0),"")</f>
        <v/>
      </c>
      <c r="J19" s="117"/>
      <c r="K19" s="108" t="str">
        <f ca="1">IFERROR(VLOOKUP($C19&amp;K$16,Calc2!$Z$64:$AB$207,3,0),"")</f>
        <v/>
      </c>
      <c r="L19" s="108" t="str">
        <f ca="1">IFERROR(VLOOKUP($C19&amp;L$16,Calc2!$Z$64:$AB$207,3,0),"")</f>
        <v/>
      </c>
      <c r="M19" s="153" t="str">
        <f ca="1">IFERROR(VLOOKUP($C19&amp;M$16,Calc2!$Z$64:$AB$207,3,0),"")</f>
        <v/>
      </c>
      <c r="N19" s="182" t="str">
        <f t="shared" ca="1" si="1"/>
        <v/>
      </c>
    </row>
    <row r="20" spans="2:14" ht="22" customHeight="1" x14ac:dyDescent="0.3">
      <c r="B20" s="111" t="str">
        <f ca="1">IF($C20="","",INDEX(Calc2!$E$4:$E$12,MATCH($C20,Calc2!$F$4:$F$12,0)))</f>
        <v/>
      </c>
      <c r="C20" s="120" t="str">
        <f ca="1">IF(Calc2!$K$13=0,"",Calc2!$AC7)</f>
        <v/>
      </c>
      <c r="D20" s="124" t="str">
        <f ca="1">IF($C20="","",VLOOKUP($C20,Calc2!$C$17:$AC$25,25,0))</f>
        <v/>
      </c>
      <c r="E20" s="108" t="str">
        <f ca="1">IF($C20="","",VLOOKUP($C20,Calc2!$C$17:$AC$25,26,0))</f>
        <v/>
      </c>
      <c r="F20" s="108" t="str">
        <f ca="1">IF($C20="","",VLOOKUP($C20,Calc2!$C$17:$AC$25,27,0))</f>
        <v/>
      </c>
      <c r="G20" s="495" t="str">
        <f ca="1">IF($C20="","",VLOOKUP(C20,Turnierplan!$AH$12:$AI$27,2,0))</f>
        <v/>
      </c>
      <c r="H20" s="132" t="str">
        <f ca="1">IFERROR(VLOOKUP($C20&amp;H$16,Calc2!$Z$64:$AB$207,3,0),"")</f>
        <v/>
      </c>
      <c r="I20" s="108" t="str">
        <f ca="1">IFERROR(VLOOKUP($C20&amp;I$16,Calc2!$Z$64:$AB$207,3,0),"")</f>
        <v/>
      </c>
      <c r="J20" s="108" t="str">
        <f ca="1">IFERROR(VLOOKUP($C20&amp;J$16,Calc2!$Z$64:$AB$207,3,0),"")</f>
        <v/>
      </c>
      <c r="K20" s="117"/>
      <c r="L20" s="108" t="str">
        <f ca="1">IFERROR(VLOOKUP($C20&amp;L$16,Calc2!$Z$64:$AB$207,3,0),"")</f>
        <v/>
      </c>
      <c r="M20" s="153" t="str">
        <f ca="1">IFERROR(VLOOKUP($C20&amp;M$16,Calc2!$Z$64:$AB$207,3,0),"")</f>
        <v/>
      </c>
      <c r="N20" s="182" t="str">
        <f t="shared" ca="1" si="1"/>
        <v/>
      </c>
    </row>
    <row r="21" spans="2:14" ht="22" customHeight="1" x14ac:dyDescent="0.3">
      <c r="B21" s="111" t="str">
        <f ca="1">IF($C21="","",INDEX(Calc2!$E$4:$E$12,MATCH($C21,Calc2!$F$4:$F$12,0)))</f>
        <v/>
      </c>
      <c r="C21" s="120" t="str">
        <f ca="1">IF(Calc2!$K$13=0,"",Calc2!$AC8)</f>
        <v/>
      </c>
      <c r="D21" s="124" t="str">
        <f ca="1">IF($C21="","",VLOOKUP($C21,Calc2!$C$17:$AC$25,25,0))</f>
        <v/>
      </c>
      <c r="E21" s="108" t="str">
        <f ca="1">IF($C21="","",VLOOKUP($C21,Calc2!$C$17:$AC$25,26,0))</f>
        <v/>
      </c>
      <c r="F21" s="108" t="str">
        <f ca="1">IF($C21="","",VLOOKUP($C21,Calc2!$C$17:$AC$25,27,0))</f>
        <v/>
      </c>
      <c r="G21" s="495" t="str">
        <f ca="1">IF($C21="","",VLOOKUP(C21,Turnierplan!$AH$12:$AI$27,2,0))</f>
        <v/>
      </c>
      <c r="H21" s="132" t="str">
        <f ca="1">IFERROR(VLOOKUP($C21&amp;H$16,Calc2!$Z$64:$AB$207,3,0),"")</f>
        <v/>
      </c>
      <c r="I21" s="108" t="str">
        <f ca="1">IFERROR(VLOOKUP($C21&amp;I$16,Calc2!$Z$64:$AB$207,3,0),"")</f>
        <v/>
      </c>
      <c r="J21" s="108" t="str">
        <f ca="1">IFERROR(VLOOKUP($C21&amp;J$16,Calc2!$Z$64:$AB$207,3,0),"")</f>
        <v/>
      </c>
      <c r="K21" s="108" t="str">
        <f ca="1">IFERROR(VLOOKUP($C21&amp;K$16,Calc2!$Z$64:$AB$207,3,0),"")</f>
        <v/>
      </c>
      <c r="L21" s="117"/>
      <c r="M21" s="153" t="str">
        <f ca="1">IFERROR(VLOOKUP($C21&amp;M$16,Calc2!$Z$64:$AB$207,3,0),"")</f>
        <v/>
      </c>
      <c r="N21" s="182" t="str">
        <f t="shared" ca="1" si="1"/>
        <v/>
      </c>
    </row>
    <row r="22" spans="2:14" ht="22" customHeight="1" thickBot="1" x14ac:dyDescent="0.35">
      <c r="B22" s="112" t="str">
        <f ca="1">IF($C22="","",INDEX(Calc2!$E$4:$E$12,MATCH($C22,Calc2!$F$4:$F$12,0)))</f>
        <v/>
      </c>
      <c r="C22" s="121" t="str">
        <f ca="1">IF(Calc2!$K$13=0,"",Calc2!$AC9)</f>
        <v/>
      </c>
      <c r="D22" s="125" t="str">
        <f ca="1">IF($C22="","",VLOOKUP($C22,Calc2!$C$17:$AC$25,25,0))</f>
        <v/>
      </c>
      <c r="E22" s="109" t="str">
        <f ca="1">IF($C22="","",VLOOKUP($C22,Calc2!$C$17:$AC$25,26,0))</f>
        <v/>
      </c>
      <c r="F22" s="109" t="str">
        <f ca="1">IF($C22="","",VLOOKUP($C22,Calc2!$C$17:$AC$25,27,0))</f>
        <v/>
      </c>
      <c r="G22" s="496" t="str">
        <f ca="1">IF($C22="","",VLOOKUP(C22,Turnierplan!$AH$12:$AI$27,2,0))</f>
        <v/>
      </c>
      <c r="H22" s="133" t="str">
        <f ca="1">IFERROR(VLOOKUP($C22&amp;H$16,Calc2!$Z$64:$AB$207,3,0),"")</f>
        <v/>
      </c>
      <c r="I22" s="109" t="str">
        <f ca="1">IFERROR(VLOOKUP($C22&amp;I$16,Calc2!$Z$64:$AB$207,3,0),"")</f>
        <v/>
      </c>
      <c r="J22" s="109" t="str">
        <f ca="1">IFERROR(VLOOKUP($C22&amp;J$16,Calc2!$Z$64:$AB$207,3,0),"")</f>
        <v/>
      </c>
      <c r="K22" s="109" t="str">
        <f ca="1">IFERROR(VLOOKUP($C22&amp;K$16,Calc2!$Z$64:$AB$207,3,0),"")</f>
        <v/>
      </c>
      <c r="L22" s="109" t="str">
        <f ca="1">IFERROR(VLOOKUP($C22&amp;L$16,Calc2!$Z$64:$AB$207,3,0),"")</f>
        <v/>
      </c>
      <c r="M22" s="154"/>
      <c r="N22" s="183" t="str">
        <f t="shared" ca="1" si="1"/>
        <v/>
      </c>
    </row>
    <row r="23" spans="2:14" ht="42.75" customHeight="1" thickTop="1" thickBot="1" x14ac:dyDescent="0.35">
      <c r="B23" s="128"/>
      <c r="C23" s="129"/>
      <c r="D23" s="130"/>
      <c r="E23" s="116"/>
      <c r="F23" s="116"/>
      <c r="G23" s="116"/>
      <c r="H23" s="116"/>
      <c r="I23" s="116"/>
      <c r="J23" s="116"/>
      <c r="K23" s="116"/>
      <c r="L23" s="116"/>
      <c r="M23" s="116"/>
    </row>
    <row r="24" spans="2:14" ht="22" customHeight="1" thickBot="1" x14ac:dyDescent="0.35">
      <c r="H24" s="144" t="str">
        <f ca="1">IF(LEN(H25)&gt;Einstellungen!$C$17,LEFT(H25,Einstellungen!$C$17)&amp;".",H25)</f>
        <v/>
      </c>
      <c r="I24" s="145" t="str">
        <f ca="1">IF(LEN(I25)&gt;Einstellungen!$C$17,LEFT(I25,Einstellungen!$C$17)&amp;".",I25)</f>
        <v/>
      </c>
      <c r="J24" s="145" t="str">
        <f ca="1">IF(LEN(J25)&gt;Einstellungen!$C$17,LEFT(J25,Einstellungen!$C$17)&amp;".",J25)</f>
        <v/>
      </c>
      <c r="K24" s="145" t="str">
        <f ca="1">IF(LEN(K25)&gt;Einstellungen!$C$17,LEFT(K25,Einstellungen!$C$17)&amp;".",K25)</f>
        <v/>
      </c>
      <c r="L24" s="145" t="str">
        <f ca="1">IF(LEN(L25)&gt;Einstellungen!$C$17,LEFT(L25,Einstellungen!$C$17)&amp;".",L25)</f>
        <v/>
      </c>
      <c r="M24" s="146" t="str">
        <f ca="1">IF(LEN(M25)&gt;Einstellungen!$C$17,LEFT(M25,Einstellungen!$C$17)&amp;".",M25)</f>
        <v/>
      </c>
    </row>
    <row r="25" spans="2:14" ht="22" customHeight="1" thickTop="1" thickBot="1" x14ac:dyDescent="0.35">
      <c r="B25" s="113"/>
      <c r="C25" s="118" t="str">
        <f>Sprache!$E$10</f>
        <v>Teilnehmer bzw. Mannschaft</v>
      </c>
      <c r="D25" s="122" t="str">
        <f>Sprache!$E$27</f>
        <v>Pkt</v>
      </c>
      <c r="E25" s="110" t="str">
        <f>Sprache!$E$26</f>
        <v>Diff.</v>
      </c>
      <c r="F25" s="110" t="str">
        <f>Sprache!$E$28</f>
        <v>erz. Tore</v>
      </c>
      <c r="G25" s="147" t="str">
        <f>Sprache!$E$49</f>
        <v>Bonus</v>
      </c>
      <c r="H25" s="126" t="str">
        <f ca="1">C26</f>
        <v/>
      </c>
      <c r="I25" s="127" t="str">
        <f ca="1">C27</f>
        <v/>
      </c>
      <c r="J25" s="127" t="str">
        <f ca="1">C28</f>
        <v/>
      </c>
      <c r="K25" s="127" t="str">
        <f ca="1">C29</f>
        <v/>
      </c>
      <c r="L25" s="127" t="str">
        <f ca="1">C30</f>
        <v/>
      </c>
      <c r="M25" s="151" t="str">
        <f ca="1">C31</f>
        <v/>
      </c>
    </row>
    <row r="26" spans="2:14" ht="22" customHeight="1" x14ac:dyDescent="0.3">
      <c r="B26" s="111" t="str">
        <f ca="1">IF($C26="","",INDEX(Calc2!$E$4:$E$12,MATCH($C26,Calc2!$F$4:$F$12,0)))</f>
        <v/>
      </c>
      <c r="C26" s="119" t="str">
        <f ca="1">IF(Calc2!$K$13=0,"",Calc2!$AH4)</f>
        <v/>
      </c>
      <c r="D26" s="123" t="str">
        <f ca="1">IF($C26="","",VLOOKUP($C26,Calc2!$C$17:$AC$25,25,0))</f>
        <v/>
      </c>
      <c r="E26" s="107" t="str">
        <f ca="1">IF($C26="","",VLOOKUP($C26,Calc2!$C$17:$AC$25,26,0))</f>
        <v/>
      </c>
      <c r="F26" s="107" t="str">
        <f ca="1">IF($C26="","",VLOOKUP($C26,Calc2!$C$17:$AC$25,27,0))</f>
        <v/>
      </c>
      <c r="G26" s="494" t="str">
        <f ca="1">IF($C26="","",VLOOKUP(C26,Turnierplan!$AH$12:$AI$27,2,0))</f>
        <v/>
      </c>
      <c r="H26" s="131"/>
      <c r="I26" s="107" t="str">
        <f ca="1">IFERROR(VLOOKUP($C26&amp;I$25,Calc2!$Z$64:$AB$207,3,0),"")</f>
        <v/>
      </c>
      <c r="J26" s="107" t="str">
        <f ca="1">IFERROR(VLOOKUP($C26&amp;J$25,Calc2!$Z$64:$AB$207,3,0),"")</f>
        <v/>
      </c>
      <c r="K26" s="107" t="str">
        <f ca="1">IFERROR(VLOOKUP($C26&amp;K$25,Calc2!$Z$64:$AB$207,3,0),"")</f>
        <v/>
      </c>
      <c r="L26" s="107" t="str">
        <f ca="1">IFERROR(VLOOKUP($C26&amp;L$25,Calc2!$Z$64:$AB$207,3,0),"")</f>
        <v/>
      </c>
      <c r="M26" s="152" t="str">
        <f ca="1">IFERROR(VLOOKUP($C26&amp;M$25,Calc2!$Z$64:$AB$207,3,0),"")</f>
        <v/>
      </c>
      <c r="N26" s="181" t="str">
        <f t="shared" ref="N26:N31" ca="1" si="2">C26</f>
        <v/>
      </c>
    </row>
    <row r="27" spans="2:14" ht="22" customHeight="1" x14ac:dyDescent="0.3">
      <c r="B27" s="111" t="str">
        <f ca="1">IF($C27="","",INDEX(Calc2!$E$4:$E$12,MATCH($C27,Calc2!$F$4:$F$12,0)))</f>
        <v/>
      </c>
      <c r="C27" s="120" t="str">
        <f ca="1">IF(Calc2!$K$13=0,"",Calc2!$AH5)</f>
        <v/>
      </c>
      <c r="D27" s="124" t="str">
        <f ca="1">IF($C27="","",VLOOKUP($C27,Calc2!$C$17:$AC$25,25,0))</f>
        <v/>
      </c>
      <c r="E27" s="108" t="str">
        <f ca="1">IF($C27="","",VLOOKUP($C27,Calc2!$C$17:$AC$25,26,0))</f>
        <v/>
      </c>
      <c r="F27" s="108" t="str">
        <f ca="1">IF($C27="","",VLOOKUP($C27,Calc2!$C$17:$AC$25,27,0))</f>
        <v/>
      </c>
      <c r="G27" s="495" t="str">
        <f ca="1">IF($C27="","",VLOOKUP(C27,Turnierplan!$AH$12:$AI$27,2,0))</f>
        <v/>
      </c>
      <c r="H27" s="132" t="str">
        <f ca="1">IFERROR(VLOOKUP($C27&amp;H$25,Calc2!$Z$64:$AB$207,3,0),"")</f>
        <v/>
      </c>
      <c r="I27" s="117"/>
      <c r="J27" s="108" t="str">
        <f ca="1">IFERROR(VLOOKUP($C27&amp;J$25,Calc2!$Z$64:$AB$207,3,0),"")</f>
        <v/>
      </c>
      <c r="K27" s="108" t="str">
        <f ca="1">IFERROR(VLOOKUP($C27&amp;K$25,Calc2!$Z$64:$AB$207,3,0),"")</f>
        <v/>
      </c>
      <c r="L27" s="108" t="str">
        <f ca="1">IFERROR(VLOOKUP($C27&amp;L$25,Calc2!$Z$64:$AB$207,3,0),"")</f>
        <v/>
      </c>
      <c r="M27" s="153" t="str">
        <f ca="1">IFERROR(VLOOKUP($C27&amp;M$25,Calc2!$Z$64:$AB$207,3,0),"")</f>
        <v/>
      </c>
      <c r="N27" s="182" t="str">
        <f t="shared" ca="1" si="2"/>
        <v/>
      </c>
    </row>
    <row r="28" spans="2:14" ht="22" customHeight="1" x14ac:dyDescent="0.3">
      <c r="B28" s="111" t="str">
        <f ca="1">IF($C28="","",INDEX(Calc2!$E$4:$E$12,MATCH($C28,Calc2!$F$4:$F$12,0)))</f>
        <v/>
      </c>
      <c r="C28" s="120" t="str">
        <f ca="1">IF(Calc2!$K$13=0,"",Calc2!$AH6)</f>
        <v/>
      </c>
      <c r="D28" s="124" t="str">
        <f ca="1">IF($C28="","",VLOOKUP($C28,Calc2!$C$17:$AC$25,25,0))</f>
        <v/>
      </c>
      <c r="E28" s="108" t="str">
        <f ca="1">IF($C28="","",VLOOKUP($C28,Calc2!$C$17:$AC$25,26,0))</f>
        <v/>
      </c>
      <c r="F28" s="108" t="str">
        <f ca="1">IF($C28="","",VLOOKUP($C28,Calc2!$C$17:$AC$25,27,0))</f>
        <v/>
      </c>
      <c r="G28" s="495" t="str">
        <f ca="1">IF($C28="","",VLOOKUP(C28,Turnierplan!$AH$12:$AI$27,2,0))</f>
        <v/>
      </c>
      <c r="H28" s="132" t="str">
        <f ca="1">IFERROR(VLOOKUP($C28&amp;H$25,Calc2!$Z$64:$AB$207,3,0),"")</f>
        <v/>
      </c>
      <c r="I28" s="108" t="str">
        <f ca="1">IFERROR(VLOOKUP($C28&amp;I$25,Calc2!$Z$64:$AB$207,3,0),"")</f>
        <v/>
      </c>
      <c r="J28" s="117"/>
      <c r="K28" s="108" t="str">
        <f ca="1">IFERROR(VLOOKUP($C28&amp;K$25,Calc2!$Z$64:$AB$207,3,0),"")</f>
        <v/>
      </c>
      <c r="L28" s="108" t="str">
        <f ca="1">IFERROR(VLOOKUP($C28&amp;L$25,Calc2!$Z$64:$AB$207,3,0),"")</f>
        <v/>
      </c>
      <c r="M28" s="153" t="str">
        <f ca="1">IFERROR(VLOOKUP($C28&amp;M$25,Calc2!$Z$64:$AB$207,3,0),"")</f>
        <v/>
      </c>
      <c r="N28" s="182" t="str">
        <f t="shared" ca="1" si="2"/>
        <v/>
      </c>
    </row>
    <row r="29" spans="2:14" ht="22" customHeight="1" x14ac:dyDescent="0.3">
      <c r="B29" s="111" t="str">
        <f ca="1">IF($C29="","",INDEX(Calc2!$E$4:$E$12,MATCH($C29,Calc2!$F$4:$F$12,0)))</f>
        <v/>
      </c>
      <c r="C29" s="120" t="str">
        <f ca="1">IF(Calc2!$K$13=0,"",Calc2!$AH7)</f>
        <v/>
      </c>
      <c r="D29" s="124" t="str">
        <f ca="1">IF($C29="","",VLOOKUP($C29,Calc2!$C$17:$AC$25,25,0))</f>
        <v/>
      </c>
      <c r="E29" s="108" t="str">
        <f ca="1">IF($C29="","",VLOOKUP($C29,Calc2!$C$17:$AC$25,26,0))</f>
        <v/>
      </c>
      <c r="F29" s="108" t="str">
        <f ca="1">IF($C29="","",VLOOKUP($C29,Calc2!$C$17:$AC$25,27,0))</f>
        <v/>
      </c>
      <c r="G29" s="495" t="str">
        <f ca="1">IF($C29="","",VLOOKUP(C29,Turnierplan!$AH$12:$AI$27,2,0))</f>
        <v/>
      </c>
      <c r="H29" s="132" t="str">
        <f ca="1">IFERROR(VLOOKUP($C29&amp;H$25,Calc2!$Z$64:$AB$207,3,0),"")</f>
        <v/>
      </c>
      <c r="I29" s="108" t="str">
        <f ca="1">IFERROR(VLOOKUP($C29&amp;I$25,Calc2!$Z$64:$AB$207,3,0),"")</f>
        <v/>
      </c>
      <c r="J29" s="108" t="str">
        <f ca="1">IFERROR(VLOOKUP($C29&amp;J$25,Calc2!$Z$64:$AB$207,3,0),"")</f>
        <v/>
      </c>
      <c r="K29" s="117"/>
      <c r="L29" s="108" t="str">
        <f ca="1">IFERROR(VLOOKUP($C29&amp;L$25,Calc2!$Z$64:$AB$207,3,0),"")</f>
        <v/>
      </c>
      <c r="M29" s="153" t="str">
        <f ca="1">IFERROR(VLOOKUP($C29&amp;M$25,Calc2!$Z$64:$AB$207,3,0),"")</f>
        <v/>
      </c>
      <c r="N29" s="182" t="str">
        <f t="shared" ca="1" si="2"/>
        <v/>
      </c>
    </row>
    <row r="30" spans="2:14" ht="22" customHeight="1" x14ac:dyDescent="0.3">
      <c r="B30" s="111" t="str">
        <f ca="1">IF($C30="","",INDEX(Calc2!$E$4:$E$12,MATCH($C30,Calc2!$F$4:$F$12,0)))</f>
        <v/>
      </c>
      <c r="C30" s="120" t="str">
        <f ca="1">IF(Calc2!$K$13=0,"",Calc2!$AH8)</f>
        <v/>
      </c>
      <c r="D30" s="124" t="str">
        <f ca="1">IF($C30="","",VLOOKUP($C30,Calc2!$C$17:$AC$25,25,0))</f>
        <v/>
      </c>
      <c r="E30" s="108" t="str">
        <f ca="1">IF($C30="","",VLOOKUP($C30,Calc2!$C$17:$AC$25,26,0))</f>
        <v/>
      </c>
      <c r="F30" s="108" t="str">
        <f ca="1">IF($C30="","",VLOOKUP($C30,Calc2!$C$17:$AC$25,27,0))</f>
        <v/>
      </c>
      <c r="G30" s="495" t="str">
        <f ca="1">IF($C30="","",VLOOKUP(C30,Turnierplan!$AH$12:$AI$27,2,0))</f>
        <v/>
      </c>
      <c r="H30" s="132" t="str">
        <f ca="1">IFERROR(VLOOKUP($C30&amp;H$25,Calc2!$Z$64:$AB$207,3,0),"")</f>
        <v/>
      </c>
      <c r="I30" s="108" t="str">
        <f ca="1">IFERROR(VLOOKUP($C30&amp;I$25,Calc2!$Z$64:$AB$207,3,0),"")</f>
        <v/>
      </c>
      <c r="J30" s="108" t="str">
        <f ca="1">IFERROR(VLOOKUP($C30&amp;J$25,Calc2!$Z$64:$AB$207,3,0),"")</f>
        <v/>
      </c>
      <c r="K30" s="108" t="str">
        <f ca="1">IFERROR(VLOOKUP($C30&amp;K$25,Calc2!$Z$64:$AB$207,3,0),"")</f>
        <v/>
      </c>
      <c r="L30" s="117"/>
      <c r="M30" s="153" t="str">
        <f ca="1">IFERROR(VLOOKUP($C30&amp;M$25,Calc2!$Z$64:$AB$207,3,0),"")</f>
        <v/>
      </c>
      <c r="N30" s="182" t="str">
        <f t="shared" ca="1" si="2"/>
        <v/>
      </c>
    </row>
    <row r="31" spans="2:14" ht="22" customHeight="1" thickBot="1" x14ac:dyDescent="0.35">
      <c r="B31" s="112" t="str">
        <f ca="1">IF($C31="","",INDEX(Calc2!$E$4:$E$12,MATCH($C31,Calc2!$F$4:$F$12,0)))</f>
        <v/>
      </c>
      <c r="C31" s="121" t="str">
        <f ca="1">IF(Calc2!$K$13=0,"",Calc2!$AH9)</f>
        <v/>
      </c>
      <c r="D31" s="125" t="str">
        <f ca="1">IF($C31="","",VLOOKUP($C31,Calc2!$C$17:$AC$25,25,0))</f>
        <v/>
      </c>
      <c r="E31" s="109" t="str">
        <f ca="1">IF($C31="","",VLOOKUP($C31,Calc2!$C$17:$AC$25,26,0))</f>
        <v/>
      </c>
      <c r="F31" s="109" t="str">
        <f ca="1">IF($C31="","",VLOOKUP($C31,Calc2!$C$17:$AC$25,27,0))</f>
        <v/>
      </c>
      <c r="G31" s="496" t="str">
        <f ca="1">IF($C31="","",VLOOKUP(C31,Turnierplan!$AH$12:$AI$27,2,0))</f>
        <v/>
      </c>
      <c r="H31" s="133" t="str">
        <f ca="1">IFERROR(VLOOKUP($C31&amp;H$25,Calc2!$Z$64:$AB$207,3,0),"")</f>
        <v/>
      </c>
      <c r="I31" s="109" t="str">
        <f ca="1">IFERROR(VLOOKUP($C31&amp;I$25,Calc2!$Z$64:$AB$207,3,0),"")</f>
        <v/>
      </c>
      <c r="J31" s="109" t="str">
        <f ca="1">IFERROR(VLOOKUP($C31&amp;J$25,Calc2!$Z$64:$AB$207,3,0),"")</f>
        <v/>
      </c>
      <c r="K31" s="109" t="str">
        <f ca="1">IFERROR(VLOOKUP($C31&amp;K$25,Calc2!$Z$64:$AB$207,3,0),"")</f>
        <v/>
      </c>
      <c r="L31" s="109" t="str">
        <f ca="1">IFERROR(VLOOKUP($C31&amp;L$25,Calc2!$Z$64:$AB$207,3,0),"")</f>
        <v/>
      </c>
      <c r="M31" s="154"/>
      <c r="N31" s="183" t="str">
        <f t="shared" ca="1" si="2"/>
        <v/>
      </c>
    </row>
    <row r="32" spans="2:14" ht="42.75" customHeight="1" thickTop="1" thickBot="1" x14ac:dyDescent="0.35"/>
    <row r="33" spans="2:14" ht="22" customHeight="1" thickBot="1" x14ac:dyDescent="0.35">
      <c r="H33" s="144" t="str">
        <f ca="1">IF(LEN(H34)&gt;Einstellungen!$C$17,LEFT(H34,Einstellungen!$C$17)&amp;".",H34)</f>
        <v/>
      </c>
      <c r="I33" s="145" t="str">
        <f ca="1">IF(LEN(I34)&gt;Einstellungen!$C$17,LEFT(I34,Einstellungen!$C$17)&amp;".",I34)</f>
        <v/>
      </c>
      <c r="J33" s="145" t="str">
        <f ca="1">IF(LEN(J34)&gt;Einstellungen!$C$17,LEFT(J34,Einstellungen!$C$17)&amp;".",J34)</f>
        <v/>
      </c>
      <c r="K33" s="145" t="str">
        <f ca="1">IF(LEN(K34)&gt;Einstellungen!$C$17,LEFT(K34,Einstellungen!$C$17)&amp;".",K34)</f>
        <v/>
      </c>
      <c r="L33" s="145" t="str">
        <f ca="1">IF(LEN(L34)&gt;Einstellungen!$C$17,LEFT(L34,Einstellungen!$C$17)&amp;".",L34)</f>
        <v/>
      </c>
      <c r="M33" s="146" t="str">
        <f ca="1">IF(LEN(M34)&gt;Einstellungen!$C$17,LEFT(M34,Einstellungen!$C$17)&amp;".",M34)</f>
        <v/>
      </c>
    </row>
    <row r="34" spans="2:14" ht="22" customHeight="1" thickTop="1" thickBot="1" x14ac:dyDescent="0.35">
      <c r="B34" s="113"/>
      <c r="C34" s="118" t="str">
        <f>Sprache!$E$10</f>
        <v>Teilnehmer bzw. Mannschaft</v>
      </c>
      <c r="D34" s="122" t="str">
        <f>Sprache!$E$27</f>
        <v>Pkt</v>
      </c>
      <c r="E34" s="110" t="str">
        <f>Sprache!$E$26</f>
        <v>Diff.</v>
      </c>
      <c r="F34" s="110" t="str">
        <f>Sprache!$E$28</f>
        <v>erz. Tore</v>
      </c>
      <c r="G34" s="147" t="str">
        <f>Sprache!$E$49</f>
        <v>Bonus</v>
      </c>
      <c r="H34" s="126" t="str">
        <f ca="1">C35</f>
        <v/>
      </c>
      <c r="I34" s="127" t="str">
        <f ca="1">C36</f>
        <v/>
      </c>
      <c r="J34" s="127" t="str">
        <f ca="1">C37</f>
        <v/>
      </c>
      <c r="K34" s="127" t="str">
        <f ca="1">C38</f>
        <v/>
      </c>
      <c r="L34" s="127" t="str">
        <f ca="1">C39</f>
        <v/>
      </c>
      <c r="M34" s="151" t="str">
        <f ca="1">C40</f>
        <v/>
      </c>
    </row>
    <row r="35" spans="2:14" ht="22" customHeight="1" x14ac:dyDescent="0.3">
      <c r="B35" s="111" t="str">
        <f ca="1">IF($C35="","",INDEX(Calc2!$E$4:$E$12,MATCH($C35,Calc2!$F$4:$F$12,0)))</f>
        <v/>
      </c>
      <c r="C35" s="119" t="str">
        <f ca="1">IF(Calc2!$K$13=0,"",Calc2!$AM4)</f>
        <v/>
      </c>
      <c r="D35" s="123" t="str">
        <f ca="1">IF($C35="","",VLOOKUP($C35,Calc2!$C$17:$AC$25,25,0))</f>
        <v/>
      </c>
      <c r="E35" s="107" t="str">
        <f ca="1">IF($C35="","",VLOOKUP($C35,Calc2!$C$17:$AC$25,26,0))</f>
        <v/>
      </c>
      <c r="F35" s="107" t="str">
        <f ca="1">IF($C35="","",VLOOKUP($C35,Calc2!$C$17:$AC$25,27,0))</f>
        <v/>
      </c>
      <c r="G35" s="494" t="str">
        <f ca="1">IF($C35="","",VLOOKUP(C35,Turnierplan!$AH$12:$AI$27,2,0))</f>
        <v/>
      </c>
      <c r="H35" s="131"/>
      <c r="I35" s="107" t="str">
        <f ca="1">IFERROR(VLOOKUP($C35&amp;I$34,Calc2!$Z$64:$AB$207,3,0),"")</f>
        <v/>
      </c>
      <c r="J35" s="107" t="str">
        <f ca="1">IFERROR(VLOOKUP($C35&amp;J$34,Calc2!$Z$64:$AB$207,3,0),"")</f>
        <v/>
      </c>
      <c r="K35" s="107" t="str">
        <f ca="1">IFERROR(VLOOKUP($C35&amp;K$34,Calc2!$Z$64:$AB$207,3,0),"")</f>
        <v/>
      </c>
      <c r="L35" s="107" t="str">
        <f ca="1">IFERROR(VLOOKUP($C35&amp;L$34,Calc2!$Z$64:$AB$207,3,0),"")</f>
        <v/>
      </c>
      <c r="M35" s="152" t="str">
        <f ca="1">IFERROR(VLOOKUP($C35&amp;M$34,Calc2!$Z$64:$AB$207,3,0),"")</f>
        <v/>
      </c>
      <c r="N35" s="181" t="str">
        <f t="shared" ref="N35:N40" ca="1" si="3">C35</f>
        <v/>
      </c>
    </row>
    <row r="36" spans="2:14" ht="22" customHeight="1" x14ac:dyDescent="0.3">
      <c r="B36" s="111" t="str">
        <f ca="1">IF($C36="","",INDEX(Calc2!$E$4:$E$12,MATCH($C36,Calc2!$F$4:$F$12,0)))</f>
        <v/>
      </c>
      <c r="C36" s="120" t="str">
        <f ca="1">IF(Calc2!$K$13=0,"",Calc2!$AM5)</f>
        <v/>
      </c>
      <c r="D36" s="124" t="str">
        <f ca="1">IF($C36="","",VLOOKUP($C36,Calc2!$C$17:$AC$25,25,0))</f>
        <v/>
      </c>
      <c r="E36" s="108" t="str">
        <f ca="1">IF($C36="","",VLOOKUP($C36,Calc2!$C$17:$AC$25,26,0))</f>
        <v/>
      </c>
      <c r="F36" s="108" t="str">
        <f ca="1">IF($C36="","",VLOOKUP($C36,Calc2!$C$17:$AC$25,27,0))</f>
        <v/>
      </c>
      <c r="G36" s="495" t="str">
        <f ca="1">IF($C36="","",VLOOKUP(C36,Turnierplan!$AH$12:$AI$27,2,0))</f>
        <v/>
      </c>
      <c r="H36" s="132" t="str">
        <f ca="1">IFERROR(VLOOKUP($C36&amp;H$34,Calc2!$Z$64:$AB$207,3,0),"")</f>
        <v/>
      </c>
      <c r="I36" s="117"/>
      <c r="J36" s="108" t="str">
        <f ca="1">IFERROR(VLOOKUP($C36&amp;J$34,Calc2!$Z$64:$AB$207,3,0),"")</f>
        <v/>
      </c>
      <c r="K36" s="108" t="str">
        <f ca="1">IFERROR(VLOOKUP($C36&amp;K$34,Calc2!$Z$64:$AB$207,3,0),"")</f>
        <v/>
      </c>
      <c r="L36" s="108" t="str">
        <f ca="1">IFERROR(VLOOKUP($C36&amp;L$34,Calc2!$Z$64:$AB$207,3,0),"")</f>
        <v/>
      </c>
      <c r="M36" s="153" t="str">
        <f ca="1">IFERROR(VLOOKUP($C36&amp;M$34,Calc2!$Z$64:$AB$207,3,0),"")</f>
        <v/>
      </c>
      <c r="N36" s="182" t="str">
        <f t="shared" ca="1" si="3"/>
        <v/>
      </c>
    </row>
    <row r="37" spans="2:14" ht="22" customHeight="1" x14ac:dyDescent="0.3">
      <c r="B37" s="111" t="str">
        <f ca="1">IF($C37="","",INDEX(Calc2!$E$4:$E$12,MATCH($C37,Calc2!$F$4:$F$12,0)))</f>
        <v/>
      </c>
      <c r="C37" s="120" t="str">
        <f ca="1">IF(Calc2!$K$13=0,"",Calc2!$AM6)</f>
        <v/>
      </c>
      <c r="D37" s="124" t="str">
        <f ca="1">IF($C37="","",VLOOKUP($C37,Calc2!$C$17:$AC$25,25,0))</f>
        <v/>
      </c>
      <c r="E37" s="108" t="str">
        <f ca="1">IF($C37="","",VLOOKUP($C37,Calc2!$C$17:$AC$25,26,0))</f>
        <v/>
      </c>
      <c r="F37" s="108" t="str">
        <f ca="1">IF($C37="","",VLOOKUP($C37,Calc2!$C$17:$AC$25,27,0))</f>
        <v/>
      </c>
      <c r="G37" s="495" t="str">
        <f ca="1">IF($C37="","",VLOOKUP(C37,Turnierplan!$AH$12:$AI$27,2,0))</f>
        <v/>
      </c>
      <c r="H37" s="132" t="str">
        <f ca="1">IFERROR(VLOOKUP($C37&amp;H$34,Calc2!$Z$64:$AB$207,3,0),"")</f>
        <v/>
      </c>
      <c r="I37" s="108" t="str">
        <f ca="1">IFERROR(VLOOKUP($C37&amp;I$34,Calc2!$Z$64:$AB$207,3,0),"")</f>
        <v/>
      </c>
      <c r="J37" s="117"/>
      <c r="K37" s="108" t="str">
        <f ca="1">IFERROR(VLOOKUP($C37&amp;K$34,Calc2!$Z$64:$AB$207,3,0),"")</f>
        <v/>
      </c>
      <c r="L37" s="108" t="str">
        <f ca="1">IFERROR(VLOOKUP($C37&amp;L$34,Calc2!$Z$64:$AB$207,3,0),"")</f>
        <v/>
      </c>
      <c r="M37" s="153" t="str">
        <f ca="1">IFERROR(VLOOKUP($C37&amp;M$34,Calc2!$Z$64:$AB$207,3,0),"")</f>
        <v/>
      </c>
      <c r="N37" s="182" t="str">
        <f t="shared" ca="1" si="3"/>
        <v/>
      </c>
    </row>
    <row r="38" spans="2:14" ht="22" customHeight="1" x14ac:dyDescent="0.3">
      <c r="B38" s="111" t="str">
        <f ca="1">IF($C38="","",INDEX(Calc2!$E$4:$E$12,MATCH($C38,Calc2!$F$4:$F$12,0)))</f>
        <v/>
      </c>
      <c r="C38" s="120" t="str">
        <f ca="1">IF(Calc2!$K$13=0,"",Calc2!$AM7)</f>
        <v/>
      </c>
      <c r="D38" s="124" t="str">
        <f ca="1">IF($C38="","",VLOOKUP($C38,Calc2!$C$17:$AC$25,25,0))</f>
        <v/>
      </c>
      <c r="E38" s="108" t="str">
        <f ca="1">IF($C38="","",VLOOKUP($C38,Calc2!$C$17:$AC$25,26,0))</f>
        <v/>
      </c>
      <c r="F38" s="108" t="str">
        <f ca="1">IF($C38="","",VLOOKUP($C38,Calc2!$C$17:$AC$25,27,0))</f>
        <v/>
      </c>
      <c r="G38" s="495" t="str">
        <f ca="1">IF($C38="","",VLOOKUP(C38,Turnierplan!$AH$12:$AI$27,2,0))</f>
        <v/>
      </c>
      <c r="H38" s="132" t="str">
        <f ca="1">IFERROR(VLOOKUP($C38&amp;H$34,Calc2!$Z$64:$AB$207,3,0),"")</f>
        <v/>
      </c>
      <c r="I38" s="108" t="str">
        <f ca="1">IFERROR(VLOOKUP($C38&amp;I$34,Calc2!$Z$64:$AB$207,3,0),"")</f>
        <v/>
      </c>
      <c r="J38" s="108" t="str">
        <f ca="1">IFERROR(VLOOKUP($C38&amp;J$34,Calc2!$Z$64:$AB$207,3,0),"")</f>
        <v/>
      </c>
      <c r="K38" s="117"/>
      <c r="L38" s="108" t="str">
        <f ca="1">IFERROR(VLOOKUP($C38&amp;L$34,Calc2!$Z$64:$AB$207,3,0),"")</f>
        <v/>
      </c>
      <c r="M38" s="153" t="str">
        <f ca="1">IFERROR(VLOOKUP($C38&amp;M$34,Calc2!$Z$64:$AB$207,3,0),"")</f>
        <v/>
      </c>
      <c r="N38" s="182" t="str">
        <f t="shared" ca="1" si="3"/>
        <v/>
      </c>
    </row>
    <row r="39" spans="2:14" ht="22" customHeight="1" x14ac:dyDescent="0.3">
      <c r="B39" s="111" t="str">
        <f ca="1">IF($C39="","",INDEX(Calc2!$E$4:$E$12,MATCH($C39,Calc2!$F$4:$F$12,0)))</f>
        <v/>
      </c>
      <c r="C39" s="120" t="str">
        <f ca="1">IF(Calc2!$K$13=0,"",Calc2!$AM8)</f>
        <v/>
      </c>
      <c r="D39" s="124" t="str">
        <f ca="1">IF($C39="","",VLOOKUP($C39,Calc2!$C$17:$AC$25,25,0))</f>
        <v/>
      </c>
      <c r="E39" s="108" t="str">
        <f ca="1">IF($C39="","",VLOOKUP($C39,Calc2!$C$17:$AC$25,26,0))</f>
        <v/>
      </c>
      <c r="F39" s="108" t="str">
        <f ca="1">IF($C39="","",VLOOKUP($C39,Calc2!$C$17:$AC$25,27,0))</f>
        <v/>
      </c>
      <c r="G39" s="495" t="str">
        <f ca="1">IF($C39="","",VLOOKUP(C39,Turnierplan!$AH$12:$AI$27,2,0))</f>
        <v/>
      </c>
      <c r="H39" s="132" t="str">
        <f ca="1">IFERROR(VLOOKUP($C39&amp;H$34,Calc2!$Z$64:$AB$207,3,0),"")</f>
        <v/>
      </c>
      <c r="I39" s="108" t="str">
        <f ca="1">IFERROR(VLOOKUP($C39&amp;I$34,Calc2!$Z$64:$AB$207,3,0),"")</f>
        <v/>
      </c>
      <c r="J39" s="108" t="str">
        <f ca="1">IFERROR(VLOOKUP($C39&amp;J$34,Calc2!$Z$64:$AB$207,3,0),"")</f>
        <v/>
      </c>
      <c r="K39" s="108" t="str">
        <f ca="1">IFERROR(VLOOKUP($C39&amp;K$34,Calc2!$Z$64:$AB$207,3,0),"")</f>
        <v/>
      </c>
      <c r="L39" s="117"/>
      <c r="M39" s="153" t="str">
        <f ca="1">IFERROR(VLOOKUP($C39&amp;M$34,Calc2!$Z$64:$AB$207,3,0),"")</f>
        <v/>
      </c>
      <c r="N39" s="182" t="str">
        <f t="shared" ca="1" si="3"/>
        <v/>
      </c>
    </row>
    <row r="40" spans="2:14" ht="22" customHeight="1" thickBot="1" x14ac:dyDescent="0.35">
      <c r="B40" s="112" t="str">
        <f ca="1">IF($C40="","",INDEX(Calc2!$E$4:$E$12,MATCH($C40,Calc2!$F$4:$F$12,0)))</f>
        <v/>
      </c>
      <c r="C40" s="121" t="str">
        <f ca="1">IF(Calc2!$K$13=0,"",Calc2!$AM9)</f>
        <v/>
      </c>
      <c r="D40" s="125" t="str">
        <f ca="1">IF($C40="","",VLOOKUP($C40,Calc2!$C$17:$AC$25,25,0))</f>
        <v/>
      </c>
      <c r="E40" s="109" t="str">
        <f ca="1">IF($C40="","",VLOOKUP($C40,Calc2!$C$17:$AC$25,26,0))</f>
        <v/>
      </c>
      <c r="F40" s="109" t="str">
        <f ca="1">IF($C40="","",VLOOKUP($C40,Calc2!$C$17:$AC$25,27,0))</f>
        <v/>
      </c>
      <c r="G40" s="496" t="str">
        <f ca="1">IF($C40="","",VLOOKUP(C40,Turnierplan!$AH$12:$AI$27,2,0))</f>
        <v/>
      </c>
      <c r="H40" s="133" t="str">
        <f ca="1">IFERROR(VLOOKUP($C40&amp;H$34,Calc2!$Z$64:$AB$207,3,0),"")</f>
        <v/>
      </c>
      <c r="I40" s="109" t="str">
        <f ca="1">IFERROR(VLOOKUP($C40&amp;I$34,Calc2!$Z$64:$AB$207,3,0),"")</f>
        <v/>
      </c>
      <c r="J40" s="109" t="str">
        <f ca="1">IFERROR(VLOOKUP($C40&amp;J$34,Calc2!$Z$64:$AB$207,3,0),"")</f>
        <v/>
      </c>
      <c r="K40" s="109" t="str">
        <f ca="1">IFERROR(VLOOKUP($C40&amp;K$34,Calc2!$Z$64:$AB$207,3,0),"")</f>
        <v/>
      </c>
      <c r="L40" s="109" t="str">
        <f ca="1">IFERROR(VLOOKUP($C40&amp;L$34,Calc2!$Z$64:$AB$207,3,0),"")</f>
        <v/>
      </c>
      <c r="M40" s="154"/>
      <c r="N40" s="183" t="str">
        <f t="shared" ca="1" si="3"/>
        <v/>
      </c>
    </row>
    <row r="41" spans="2:14" ht="13.5" thickTop="1" x14ac:dyDescent="0.3"/>
    <row r="42" spans="2:14" x14ac:dyDescent="0.3"/>
    <row r="43" spans="2:14" x14ac:dyDescent="0.3"/>
    <row r="44" spans="2:14" x14ac:dyDescent="0.3"/>
    <row r="45" spans="2:14" x14ac:dyDescent="0.3"/>
  </sheetData>
  <sheetProtection sheet="1" selectLockedCells="1"/>
  <mergeCells count="3">
    <mergeCell ref="B2:M2"/>
    <mergeCell ref="B4:M4"/>
    <mergeCell ref="B3:M3"/>
  </mergeCells>
  <conditionalFormatting sqref="B8:N13 B17:N22 B26:N31 B35:N40">
    <cfRule type="expression" dxfId="9" priority="1">
      <formula>OR(AND($B8=$B7,$C7&lt;&gt;""),AND($B8=$B9,$C9&lt;&gt;""))</formula>
    </cfRule>
  </conditionalFormatting>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45925-0C66-4B5F-A970-E7668C88C5E9}">
  <sheetPr codeName="Tabelle12"/>
  <dimension ref="A1:XFC31"/>
  <sheetViews>
    <sheetView showGridLines="0" showRowColHeaders="0" topLeftCell="A10" workbookViewId="0">
      <selection activeCell="J12" sqref="J12"/>
    </sheetView>
  </sheetViews>
  <sheetFormatPr baseColWidth="10" defaultColWidth="0" defaultRowHeight="12.75" customHeight="1" zeroHeight="1" x14ac:dyDescent="0.3"/>
  <cols>
    <col min="1" max="1" width="10.453125" style="44" customWidth="1"/>
    <col min="2" max="2" width="5.26953125" style="44" customWidth="1"/>
    <col min="3" max="3" width="6.7265625" style="44" customWidth="1"/>
    <col min="4" max="6" width="11.453125" style="44" customWidth="1"/>
    <col min="7" max="7" width="28.7265625" style="44" customWidth="1"/>
    <col min="8" max="8" width="2.81640625" style="44" customWidth="1"/>
    <col min="9" max="9" width="28.7265625" style="44" customWidth="1"/>
    <col min="10" max="10" width="4.7265625" style="44" customWidth="1"/>
    <col min="11" max="11" width="2.26953125" style="44" customWidth="1"/>
    <col min="12" max="13" width="4.7265625" style="44" customWidth="1"/>
    <col min="14" max="14" width="2.26953125" style="44" customWidth="1"/>
    <col min="15" max="15" width="4.7265625" style="44" customWidth="1"/>
    <col min="16" max="17" width="8" style="44" customWidth="1"/>
    <col min="18" max="18" width="11.453125" customWidth="1"/>
    <col min="19" max="16383" width="11.453125" hidden="1"/>
    <col min="16384" max="16384" width="7.7265625" hidden="1"/>
  </cols>
  <sheetData>
    <row r="1" spans="1:17" ht="13.5" thickBot="1" x14ac:dyDescent="0.35"/>
    <row r="2" spans="1:17" ht="36.5" thickTop="1" x14ac:dyDescent="0.3">
      <c r="E2" s="705" t="str">
        <f>Turnierplan!$G$2</f>
        <v>Fussballturnier Kadettentage 2024</v>
      </c>
      <c r="F2" s="706"/>
      <c r="G2" s="706"/>
      <c r="H2" s="706"/>
      <c r="I2" s="706"/>
      <c r="J2" s="706"/>
      <c r="K2" s="706"/>
      <c r="L2" s="706"/>
      <c r="M2" s="706"/>
      <c r="N2" s="706"/>
      <c r="O2" s="706"/>
      <c r="P2" s="707"/>
    </row>
    <row r="3" spans="1:17" ht="30" customHeight="1" x14ac:dyDescent="0.3">
      <c r="E3" s="708" t="str">
        <f>Turnierplan!$G$3</f>
        <v>Veranstalter:  Kadetten Thun</v>
      </c>
      <c r="F3" s="709"/>
      <c r="G3" s="709"/>
      <c r="H3" s="709"/>
      <c r="I3" s="709"/>
      <c r="J3" s="709"/>
      <c r="K3" s="709"/>
      <c r="L3" s="709"/>
      <c r="M3" s="709"/>
      <c r="N3" s="709"/>
      <c r="O3" s="709"/>
      <c r="P3" s="710"/>
    </row>
    <row r="4" spans="1:17" ht="30" customHeight="1" x14ac:dyDescent="0.3">
      <c r="E4" s="711" t="str">
        <f>Turnierplan!$G$4</f>
        <v>Sportplatz Progymatte, Pestalozzistrasse 25, 3600 Thun</v>
      </c>
      <c r="F4" s="712"/>
      <c r="G4" s="712"/>
      <c r="H4" s="712"/>
      <c r="I4" s="712"/>
      <c r="J4" s="712"/>
      <c r="K4" s="712"/>
      <c r="L4" s="712"/>
      <c r="M4" s="712"/>
      <c r="N4" s="712"/>
      <c r="O4" s="712"/>
      <c r="P4" s="713"/>
    </row>
    <row r="5" spans="1:17" ht="30" customHeight="1" thickBot="1" x14ac:dyDescent="0.35">
      <c r="E5" s="714" t="str">
        <f>Turnierplan!$G$5</f>
        <v>Beginn:  08:30 Uhr</v>
      </c>
      <c r="F5" s="715"/>
      <c r="G5" s="715"/>
      <c r="H5" s="715"/>
      <c r="I5" s="715"/>
      <c r="J5" s="715"/>
      <c r="K5" s="715"/>
      <c r="L5" s="715"/>
      <c r="M5" s="715"/>
      <c r="N5" s="715"/>
      <c r="O5" s="715"/>
      <c r="P5" s="716"/>
    </row>
    <row r="6" spans="1:17" ht="18" customHeight="1" thickTop="1" thickBot="1" x14ac:dyDescent="0.35"/>
    <row r="7" spans="1:17" ht="30" customHeight="1" thickTop="1" x14ac:dyDescent="0.3">
      <c r="G7" s="689" t="str">
        <f>Sprache!$E$19</f>
        <v>Endrunde</v>
      </c>
      <c r="H7" s="690"/>
      <c r="I7" s="691"/>
    </row>
    <row r="8" spans="1:17" ht="30" customHeight="1" thickBot="1" x14ac:dyDescent="0.35">
      <c r="G8" s="692"/>
      <c r="H8" s="693"/>
      <c r="I8" s="694"/>
    </row>
    <row r="9" spans="1:17" ht="12.65" customHeight="1" thickTop="1" x14ac:dyDescent="0.3">
      <c r="P9" s="606" t="str">
        <f>Sprache!$E$20</f>
        <v>Zusätzl. Pause (min)</v>
      </c>
    </row>
    <row r="10" spans="1:17" ht="28" customHeight="1" thickBot="1" x14ac:dyDescent="0.5">
      <c r="C10" s="704" t="str">
        <f>Sprache!$E$53</f>
        <v>Halbfinale</v>
      </c>
      <c r="D10" s="704"/>
      <c r="E10" s="704"/>
      <c r="F10" s="704"/>
      <c r="P10" s="606"/>
    </row>
    <row r="11" spans="1:17" ht="24" customHeight="1" thickTop="1" thickBot="1" x14ac:dyDescent="0.35">
      <c r="B11" s="372"/>
      <c r="C11" s="427" t="str">
        <f>Sprache!$E$9</f>
        <v>Nr.</v>
      </c>
      <c r="D11" s="368" t="str">
        <f>Sprache!$E$39</f>
        <v>Beginn</v>
      </c>
      <c r="E11" s="356" t="str">
        <f>Sprache!$E$48</f>
        <v>Feld</v>
      </c>
      <c r="F11" s="356"/>
      <c r="G11" s="656" t="str">
        <f>Sprache!$E$14</f>
        <v>Spielpaarung</v>
      </c>
      <c r="H11" s="657"/>
      <c r="I11" s="658"/>
      <c r="J11" s="659" t="str">
        <f>Sprache!$E$15</f>
        <v>Ergebnis</v>
      </c>
      <c r="K11" s="657"/>
      <c r="L11" s="658"/>
      <c r="M11" s="659" t="str">
        <f>Sprache!$E$61</f>
        <v>Elfmeter</v>
      </c>
      <c r="N11" s="657"/>
      <c r="O11" s="660"/>
      <c r="P11" s="607"/>
    </row>
    <row r="12" spans="1:17" ht="24" customHeight="1" x14ac:dyDescent="0.25">
      <c r="A12" s="338"/>
      <c r="B12" s="415"/>
      <c r="C12" s="512">
        <f t="array" aca="1" ref="C12" ca="1">31-SUM(((Planung!$L$6:$L$35="")+(Planung!$N$6:$N$35="")&gt;0)*1)</f>
        <v>21</v>
      </c>
      <c r="D12" s="513">
        <f ca="1">IF(Planung!$U$15,"",Planung!$R$13+(Planung!$R$9+Planung!$P$35)/1440)</f>
        <v>0.47222222222222221</v>
      </c>
      <c r="E12" s="364">
        <f>IF(Planung!$U$15,"",1)</f>
        <v>1</v>
      </c>
      <c r="F12" s="352" t="s">
        <v>251</v>
      </c>
      <c r="G12" s="353" t="str">
        <f ca="1">Turnierplan!$N$12</f>
        <v>Langenthal 1</v>
      </c>
      <c r="H12" s="354" t="s">
        <v>5</v>
      </c>
      <c r="I12" s="355" t="str">
        <f ca="1">Turnierplan!$N$23</f>
        <v>Thun 13_1</v>
      </c>
      <c r="J12" s="357">
        <v>3</v>
      </c>
      <c r="K12" s="361" t="str">
        <f>Sprache!$E$71</f>
        <v>:</v>
      </c>
      <c r="L12" s="514">
        <v>2</v>
      </c>
      <c r="M12" s="376"/>
      <c r="N12" s="361" t="str">
        <f>Sprache!$E$71</f>
        <v>:</v>
      </c>
      <c r="O12" s="358"/>
      <c r="P12" s="365"/>
      <c r="Q12" s="338"/>
    </row>
    <row r="13" spans="1:17" ht="24" customHeight="1" thickBot="1" x14ac:dyDescent="0.3">
      <c r="A13" s="338"/>
      <c r="B13" s="415"/>
      <c r="C13" s="420">
        <f ca="1">$C$12+1</f>
        <v>22</v>
      </c>
      <c r="D13" s="423">
        <f ca="1">IF(Planung!$U$15,"",$D$12+QUOTIENT(1,Planung!$U$11)*(Planung!$R$7+Planung!$R$9)/1440+$P12/1440)</f>
        <v>0.47222222222222221</v>
      </c>
      <c r="E13" s="396">
        <f>IF(Planung!$U$15,"",MOD(1,Planung!$U$11)+1)</f>
        <v>2</v>
      </c>
      <c r="F13" s="351" t="s">
        <v>252</v>
      </c>
      <c r="G13" s="347" t="str">
        <f ca="1">Turnierplan!$N$22</f>
        <v>Langenthal 13</v>
      </c>
      <c r="H13" s="150" t="s">
        <v>5</v>
      </c>
      <c r="I13" s="349" t="str">
        <f ca="1">Turnierplan!$N$13</f>
        <v>Murten 1</v>
      </c>
      <c r="J13" s="360">
        <v>4</v>
      </c>
      <c r="K13" s="397" t="str">
        <f>Sprache!$E$71</f>
        <v>:</v>
      </c>
      <c r="L13" s="344">
        <v>2</v>
      </c>
      <c r="M13" s="378"/>
      <c r="N13" s="397" t="str">
        <f>Sprache!$E$71</f>
        <v>:</v>
      </c>
      <c r="O13" s="345"/>
      <c r="P13" s="398"/>
      <c r="Q13" s="338"/>
    </row>
    <row r="14" spans="1:17" ht="28" customHeight="1" thickTop="1" thickBot="1" x14ac:dyDescent="0.5">
      <c r="A14" s="338"/>
      <c r="B14" s="115"/>
      <c r="C14" s="729" t="str">
        <f>Sprache!$E$54</f>
        <v>Endspiele</v>
      </c>
      <c r="D14" s="729"/>
      <c r="E14" s="729"/>
      <c r="F14" s="729"/>
      <c r="G14" s="163"/>
      <c r="H14" s="116"/>
      <c r="I14" s="163"/>
      <c r="J14" s="116"/>
      <c r="K14" s="116"/>
      <c r="L14" s="116"/>
      <c r="M14" s="116"/>
      <c r="N14" s="116"/>
      <c r="O14" s="116"/>
      <c r="P14" s="338"/>
      <c r="Q14" s="338"/>
    </row>
    <row r="15" spans="1:17" ht="24" customHeight="1" thickTop="1" x14ac:dyDescent="0.25">
      <c r="A15" s="338"/>
      <c r="B15" s="415"/>
      <c r="C15" s="424">
        <f ca="1">$C$12+2</f>
        <v>23</v>
      </c>
      <c r="D15" s="425">
        <f ca="1">IF(Planung!$U$15,"",$D$13+($P$13+Planung!$R$9+Planung!$R$7)/1440)</f>
        <v>0.4861111111111111</v>
      </c>
      <c r="E15" s="386">
        <f>IF(Planung!$U$15,"",1)</f>
        <v>1</v>
      </c>
      <c r="F15" s="387" t="str">
        <f>Sprache!$E$80</f>
        <v>3. Platz</v>
      </c>
      <c r="G15" s="388" t="str">
        <f ca="1">IF(OR($G12="",$I12="",$J12="",$L12=""),"",IF($J12&lt;$L12,$G12,IF($J12&gt;$L12,$I12,IF($M12&lt;$O12,$G12,IF($M12&gt;$O12,$I12,"")))))</f>
        <v>Thun 13_1</v>
      </c>
      <c r="H15" s="389" t="s">
        <v>5</v>
      </c>
      <c r="I15" s="390" t="str">
        <f ca="1">IF(OR($G13="",$I13="",$J13="",$L13=""),"",IF($J13&lt;$L13,$G13,IF($J13&gt;$L13,$I13,IF($M13&lt;$O13,$G13,IF($M13&gt;$O13,$I13,"")))))</f>
        <v>Murten 1</v>
      </c>
      <c r="J15" s="391">
        <v>3</v>
      </c>
      <c r="K15" s="392" t="str">
        <f>Sprache!$E$71</f>
        <v>:</v>
      </c>
      <c r="L15" s="393">
        <v>1</v>
      </c>
      <c r="M15" s="394"/>
      <c r="N15" s="392" t="str">
        <f>Sprache!$E$71</f>
        <v>:</v>
      </c>
      <c r="O15" s="395"/>
      <c r="P15" s="365"/>
      <c r="Q15" s="338"/>
    </row>
    <row r="16" spans="1:17" ht="24" customHeight="1" thickBot="1" x14ac:dyDescent="0.3">
      <c r="A16" s="338"/>
      <c r="B16" s="415"/>
      <c r="C16" s="420">
        <f ca="1">$C$12+3</f>
        <v>24</v>
      </c>
      <c r="D16" s="423">
        <f ca="1">IF(Planung!$U$15,"",$D$15+($P$15+Planung!$R$9+Planung!$R$7)/1440)</f>
        <v>0.5</v>
      </c>
      <c r="E16" s="396">
        <f>IF(Planung!$U$15,"",1)</f>
        <v>1</v>
      </c>
      <c r="F16" s="351" t="str">
        <f>Sprache!$E$81</f>
        <v>Finale</v>
      </c>
      <c r="G16" s="347" t="str">
        <f ca="1">IF(OR($G12="",$I12="",$J12="",$L12=""),"",IF($J12&gt;$L12,$G12,IF($J12&lt;$L12,$I12,IF($M12&gt;$O12,$G12,IF($M12&lt;$O12,$I12,"")))))</f>
        <v>Langenthal 1</v>
      </c>
      <c r="H16" s="150" t="s">
        <v>5</v>
      </c>
      <c r="I16" s="349" t="str">
        <f ca="1">IF(OR($G13="",$I13="",$J13="",$L13=""),"",IF($J13&gt;$L13,$G13,IF($J13&lt;$L13,$I13,IF($M13&gt;$O13,$G13,IF($M13&lt;$O13,$I13,"")))))</f>
        <v>Langenthal 13</v>
      </c>
      <c r="J16" s="360">
        <v>1</v>
      </c>
      <c r="K16" s="397" t="str">
        <f>Sprache!$E$71</f>
        <v>:</v>
      </c>
      <c r="L16" s="344">
        <v>2</v>
      </c>
      <c r="M16" s="378"/>
      <c r="N16" s="397" t="str">
        <f>Sprache!$E$71</f>
        <v>:</v>
      </c>
      <c r="O16" s="345"/>
      <c r="P16" s="383"/>
      <c r="Q16" s="338"/>
    </row>
    <row r="17" spans="3:16383" ht="12.75" customHeight="1" thickTop="1" x14ac:dyDescent="0.3"/>
    <row r="18" spans="3:16383" ht="24" customHeight="1" x14ac:dyDescent="0.3">
      <c r="C18" s="379"/>
      <c r="D18" s="379"/>
      <c r="E18" s="379"/>
      <c r="F18" s="379"/>
      <c r="G18" s="703" t="str">
        <f>Sprache!$E$29</f>
        <v>Turnierende:</v>
      </c>
      <c r="H18" s="703"/>
      <c r="I18" s="380">
        <f ca="1">IF(Planung!$R$13="","",$D$16+Planung!$R$7/1440)</f>
        <v>0.51041666666666663</v>
      </c>
      <c r="J18" s="381"/>
      <c r="K18" s="381"/>
      <c r="L18" s="381"/>
      <c r="M18" s="381"/>
      <c r="N18" s="381"/>
      <c r="O18" s="381"/>
      <c r="P18" s="381"/>
    </row>
    <row r="19" spans="3:16383" ht="12.75" customHeight="1" x14ac:dyDescent="0.3">
      <c r="D19" s="373"/>
    </row>
    <row r="20" spans="3:16383" ht="12.75" customHeight="1" x14ac:dyDescent="0.3">
      <c r="D20" s="373"/>
    </row>
    <row r="21" spans="3:16383" ht="24" customHeight="1" thickBot="1" x14ac:dyDescent="0.35">
      <c r="F21" s="384" t="str">
        <f>Sprache!$E$79</f>
        <v>Rang</v>
      </c>
      <c r="G21" s="723" t="str">
        <f>"  "&amp;Sprache!$E$10</f>
        <v xml:space="preserve">  Teilnehmer bzw. Mannschaft</v>
      </c>
      <c r="H21" s="723"/>
      <c r="I21" s="724"/>
    </row>
    <row r="22" spans="3:16383" ht="24" customHeight="1" thickTop="1" x14ac:dyDescent="0.3">
      <c r="E22" s="374">
        <v>1</v>
      </c>
      <c r="F22" s="428">
        <v>1</v>
      </c>
      <c r="G22" s="725" t="str">
        <f ca="1">IF(OR($G16="",$I16="",$J16="",$L16=""),"",IF($J16&gt;$L16,$G16,IF($J16&lt;$L16,$I16,IF($M16&gt;$O16,$G16,IF($M16&lt;$O16,$I16,"")))))</f>
        <v>Langenthal 13</v>
      </c>
      <c r="H22" s="725"/>
      <c r="I22" s="726"/>
    </row>
    <row r="23" spans="3:16383" ht="24" customHeight="1" x14ac:dyDescent="0.3">
      <c r="E23" s="374">
        <v>2</v>
      </c>
      <c r="F23" s="429">
        <v>2</v>
      </c>
      <c r="G23" s="727" t="str">
        <f ca="1">IF(OR($G16="",$I16="",$J16="",$L16=""),"",IF($J16&lt;$L16,$G16,IF($J16&gt;$L16,$I16,IF($M16&lt;$O16,$G16,IF($M16&gt;$O16,$I16,"")))))</f>
        <v>Langenthal 1</v>
      </c>
      <c r="H23" s="727"/>
      <c r="I23" s="728"/>
    </row>
    <row r="24" spans="3:16383" ht="24" customHeight="1" x14ac:dyDescent="0.3">
      <c r="E24" s="374">
        <v>3</v>
      </c>
      <c r="F24" s="430">
        <v>3</v>
      </c>
      <c r="G24" s="721" t="str">
        <f ca="1">IF(OR($G15="",$I15="",$J15="",$L15=""),"",IF($J15&gt;$L15,$G15,IF($J15&lt;$L15,$I15,IF($M15&gt;$O15,$G15,IF($M15&lt;$O15,$I15,"")))))</f>
        <v>Thun 13_1</v>
      </c>
      <c r="H24" s="721"/>
      <c r="I24" s="722"/>
    </row>
    <row r="25" spans="3:16383" ht="24" customHeight="1" thickBot="1" x14ac:dyDescent="0.35">
      <c r="E25" s="374">
        <v>4</v>
      </c>
      <c r="F25" s="432">
        <v>4</v>
      </c>
      <c r="G25" s="719" t="str">
        <f ca="1">IF(OR($G15="",$I15="",$J15="",$L15=""),"",IF($J15&lt;$L15,$G15,IF($J15&gt;$L15,$I15,IF($M15&lt;$O15,$G15,IF($M15&gt;$O15,$I15,"")))))</f>
        <v>Murten 1</v>
      </c>
      <c r="H25" s="719"/>
      <c r="I25" s="720"/>
    </row>
    <row r="26" spans="3:16383" s="44" customFormat="1" ht="13.5" thickTop="1" x14ac:dyDescent="0.3">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row>
    <row r="27" spans="3:16383" s="44" customFormat="1" ht="13" x14ac:dyDescent="0.3">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row>
    <row r="28" spans="3:16383" s="44" customFormat="1" ht="13" x14ac:dyDescent="0.3">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row>
    <row r="29" spans="3:16383" s="44" customFormat="1" ht="13" x14ac:dyDescent="0.3">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row>
    <row r="30" spans="3:16383" ht="12.75" customHeight="1" x14ac:dyDescent="0.3"/>
    <row r="31" spans="3:16383" ht="12.75" customHeight="1" x14ac:dyDescent="0.3"/>
  </sheetData>
  <sheetProtection sheet="1" selectLockedCells="1"/>
  <mergeCells count="17">
    <mergeCell ref="P9:P11"/>
    <mergeCell ref="C10:F10"/>
    <mergeCell ref="G11:I11"/>
    <mergeCell ref="J11:L11"/>
    <mergeCell ref="M11:O11"/>
    <mergeCell ref="E2:P2"/>
    <mergeCell ref="E3:P3"/>
    <mergeCell ref="E4:P4"/>
    <mergeCell ref="E5:P5"/>
    <mergeCell ref="G7:I8"/>
    <mergeCell ref="G25:I25"/>
    <mergeCell ref="C14:F14"/>
    <mergeCell ref="G21:I21"/>
    <mergeCell ref="G22:I22"/>
    <mergeCell ref="G23:I23"/>
    <mergeCell ref="G24:I24"/>
    <mergeCell ref="G18:H18"/>
  </mergeCells>
  <pageMargins left="0.7" right="0.7" top="0.78740157499999996" bottom="0.78740157499999996" header="0.3" footer="0.3"/>
  <pageSetup paperSize="9" orientation="portrait" horizontalDpi="4294967293" r:id="rId1"/>
  <extLst>
    <ext xmlns:x14="http://schemas.microsoft.com/office/spreadsheetml/2009/9/main" uri="{78C0D931-6437-407d-A8EE-F0AAD7539E65}">
      <x14:conditionalFormattings>
        <x14:conditionalFormatting xmlns:xm="http://schemas.microsoft.com/office/excel/2006/main">
          <x14:cfRule type="expression" priority="2" id="{C98BB549-126A-4A9E-B6DC-B74627468A8F}">
            <xm:f>$F25&gt;2*Calc1!$F$14-MOD((Calc1!$F$13+Calc2!$F$13),2)</xm:f>
            <x14:dxf>
              <numFmt numFmtId="165" formatCode=";;;"/>
            </x14:dxf>
          </x14:cfRule>
          <xm:sqref>F25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sheetPr codeName="Tabelle13"/>
  <dimension ref="A1:AG47"/>
  <sheetViews>
    <sheetView showGridLines="0" showRowColHeaders="0" topLeftCell="R18" zoomScaleNormal="100" workbookViewId="0">
      <selection activeCell="AE22" sqref="AE22"/>
    </sheetView>
  </sheetViews>
  <sheetFormatPr baseColWidth="10" defaultColWidth="0" defaultRowHeight="12.75" customHeight="1" zeroHeight="1" x14ac:dyDescent="0.3"/>
  <cols>
    <col min="1" max="1" width="3.453125" style="44" customWidth="1"/>
    <col min="2" max="2" width="1.81640625" style="44" customWidth="1"/>
    <col min="3" max="3" width="6.81640625" style="44" customWidth="1"/>
    <col min="4" max="4" width="11.453125" style="44" customWidth="1"/>
    <col min="5" max="5" width="8.453125" style="44" customWidth="1"/>
    <col min="6" max="6" width="6.453125" style="44" customWidth="1"/>
    <col min="7" max="7" width="2.453125" style="44" customWidth="1"/>
    <col min="8" max="8" width="6.453125" style="44" customWidth="1"/>
    <col min="9" max="9" width="26.7265625" style="44" customWidth="1"/>
    <col min="10" max="10" width="2.81640625" style="44" customWidth="1"/>
    <col min="11" max="11" width="26.7265625" style="44" customWidth="1"/>
    <col min="12" max="12" width="4.7265625" style="44" customWidth="1"/>
    <col min="13" max="13" width="2.26953125" style="44" customWidth="1"/>
    <col min="14" max="14" width="4.7265625" style="44" customWidth="1"/>
    <col min="15" max="15" width="8" style="44" customWidth="1"/>
    <col min="16" max="16" width="6.1796875" style="44" customWidth="1"/>
    <col min="17" max="17" width="4.54296875" style="44" customWidth="1"/>
    <col min="18" max="18" width="28.7265625" style="44" customWidth="1"/>
    <col min="19" max="22" width="5.7265625" style="44" customWidth="1"/>
    <col min="23" max="23" width="6.7265625" style="44" customWidth="1"/>
    <col min="24" max="24" width="1.1796875" style="44" customWidth="1"/>
    <col min="25" max="25" width="6.7265625" style="44" customWidth="1"/>
    <col min="26" max="27" width="5.7265625" style="44" customWidth="1"/>
    <col min="28" max="28" width="3.81640625" style="44" customWidth="1"/>
    <col min="29" max="29" width="1.453125" style="44" customWidth="1"/>
    <col min="30" max="30" width="6.7265625" style="44" customWidth="1"/>
    <col min="31" max="31" width="28.7265625" style="44" customWidth="1"/>
    <col min="32" max="32" width="8.7265625" style="44" customWidth="1"/>
    <col min="33" max="33" width="5.54296875" style="44" customWidth="1"/>
    <col min="34" max="16384" width="11.453125" style="44" hidden="1"/>
  </cols>
  <sheetData>
    <row r="1" spans="2:32" ht="13.5" thickBot="1" x14ac:dyDescent="0.35"/>
    <row r="2" spans="2:32" ht="36" customHeight="1" thickTop="1" x14ac:dyDescent="0.3">
      <c r="F2" s="575"/>
      <c r="G2" s="575"/>
      <c r="H2" s="576"/>
      <c r="I2" s="705" t="str">
        <f>Turnierplan!$G$2</f>
        <v>Fussballturnier Kadettentage 2024</v>
      </c>
      <c r="J2" s="706"/>
      <c r="K2" s="706"/>
      <c r="L2" s="706"/>
      <c r="M2" s="706"/>
      <c r="N2" s="706"/>
      <c r="O2" s="706"/>
      <c r="P2" s="706"/>
      <c r="Q2" s="706"/>
      <c r="R2" s="706"/>
      <c r="S2" s="706"/>
      <c r="T2" s="706"/>
      <c r="U2" s="706"/>
      <c r="V2" s="706"/>
      <c r="W2" s="706"/>
      <c r="X2" s="706"/>
      <c r="Y2" s="707"/>
    </row>
    <row r="3" spans="2:32" ht="30" customHeight="1" x14ac:dyDescent="0.3">
      <c r="F3" s="577"/>
      <c r="G3" s="577"/>
      <c r="H3" s="578"/>
      <c r="I3" s="708" t="str">
        <f>Turnierplan!$G$3</f>
        <v>Veranstalter:  Kadetten Thun</v>
      </c>
      <c r="J3" s="709"/>
      <c r="K3" s="709"/>
      <c r="L3" s="709"/>
      <c r="M3" s="709"/>
      <c r="N3" s="709"/>
      <c r="O3" s="709"/>
      <c r="P3" s="709"/>
      <c r="Q3" s="709"/>
      <c r="R3" s="709"/>
      <c r="S3" s="709"/>
      <c r="T3" s="709"/>
      <c r="U3" s="709"/>
      <c r="V3" s="709"/>
      <c r="W3" s="709"/>
      <c r="X3" s="709"/>
      <c r="Y3" s="710"/>
    </row>
    <row r="4" spans="2:32" ht="30" customHeight="1" x14ac:dyDescent="0.3">
      <c r="F4" s="579"/>
      <c r="G4" s="579"/>
      <c r="H4" s="580"/>
      <c r="I4" s="711" t="str">
        <f>Turnierplan!$G$4</f>
        <v>Sportplatz Progymatte, Pestalozzistrasse 25, 3600 Thun</v>
      </c>
      <c r="J4" s="712"/>
      <c r="K4" s="712"/>
      <c r="L4" s="712"/>
      <c r="M4" s="712"/>
      <c r="N4" s="712"/>
      <c r="O4" s="712"/>
      <c r="P4" s="712"/>
      <c r="Q4" s="712"/>
      <c r="R4" s="712"/>
      <c r="S4" s="712"/>
      <c r="T4" s="712"/>
      <c r="U4" s="712"/>
      <c r="V4" s="712"/>
      <c r="W4" s="712"/>
      <c r="X4" s="712"/>
      <c r="Y4" s="713"/>
    </row>
    <row r="5" spans="2:32" ht="30" customHeight="1" thickBot="1" x14ac:dyDescent="0.35">
      <c r="F5" s="579"/>
      <c r="G5" s="579"/>
      <c r="H5" s="580"/>
      <c r="I5" s="714" t="str">
        <f>Turnierplan!$G$5</f>
        <v>Beginn:  08:30 Uhr</v>
      </c>
      <c r="J5" s="715"/>
      <c r="K5" s="715"/>
      <c r="L5" s="715"/>
      <c r="M5" s="715"/>
      <c r="N5" s="715"/>
      <c r="O5" s="715"/>
      <c r="P5" s="715"/>
      <c r="Q5" s="715"/>
      <c r="R5" s="715"/>
      <c r="S5" s="715"/>
      <c r="T5" s="715"/>
      <c r="U5" s="715"/>
      <c r="V5" s="715"/>
      <c r="W5" s="715"/>
      <c r="X5" s="715"/>
      <c r="Y5" s="716"/>
    </row>
    <row r="6" spans="2:32" ht="18" customHeight="1" thickTop="1" thickBot="1" x14ac:dyDescent="0.35"/>
    <row r="7" spans="2:32" ht="30" customHeight="1" thickTop="1" x14ac:dyDescent="0.3">
      <c r="L7" s="738" t="str">
        <f>Sprache!$E$19</f>
        <v>Endrunde</v>
      </c>
      <c r="M7" s="739"/>
      <c r="N7" s="739"/>
      <c r="O7" s="739"/>
      <c r="P7" s="739"/>
      <c r="Q7" s="739"/>
      <c r="R7" s="740"/>
    </row>
    <row r="8" spans="2:32" ht="30" customHeight="1" thickBot="1" x14ac:dyDescent="0.35">
      <c r="L8" s="741"/>
      <c r="M8" s="742"/>
      <c r="N8" s="742"/>
      <c r="O8" s="742"/>
      <c r="P8" s="742"/>
      <c r="Q8" s="742"/>
      <c r="R8" s="743"/>
    </row>
    <row r="9" spans="2:32" ht="12.65" customHeight="1" thickTop="1" x14ac:dyDescent="0.3"/>
    <row r="10" spans="2:32" ht="28" customHeight="1" thickBot="1" x14ac:dyDescent="0.65">
      <c r="C10" s="704" t="str">
        <f>Sprache!$E$55&amp;IF(MIN(Calc1!$F$13,Calc2!$F$13)*2&lt;2,""," 1 - "&amp;MIN(Calc1!$F$13,Calc2!$F$13)*2)</f>
        <v>Spiele um die Plätze  1 - 10</v>
      </c>
      <c r="D10" s="704"/>
      <c r="E10" s="704"/>
      <c r="F10" s="704"/>
      <c r="G10" s="524"/>
      <c r="H10" s="524"/>
      <c r="O10" s="606" t="str">
        <f>Sprache!$E$20</f>
        <v>Zusätzl. Pause (min)</v>
      </c>
      <c r="Q10" s="736" t="str">
        <f>Sprache!$E$57</f>
        <v>Gruppenerste und -zweite</v>
      </c>
      <c r="R10" s="736"/>
      <c r="S10" s="736"/>
      <c r="T10" s="736"/>
      <c r="U10" s="736"/>
      <c r="V10" s="736"/>
      <c r="W10" s="194"/>
      <c r="X10" s="194"/>
      <c r="Y10" s="194"/>
      <c r="Z10" s="194"/>
      <c r="AA10" s="194"/>
      <c r="AD10" s="737" t="str">
        <f>$Q10</f>
        <v>Gruppenerste und -zweite</v>
      </c>
      <c r="AE10" s="737"/>
      <c r="AF10" s="737"/>
    </row>
    <row r="11" spans="2:32" ht="24" customHeight="1" thickTop="1" thickBot="1" x14ac:dyDescent="0.35">
      <c r="B11" s="372"/>
      <c r="C11" s="427" t="str">
        <f>Sprache!$E$9</f>
        <v>Nr.</v>
      </c>
      <c r="D11" s="368" t="str">
        <f>Sprache!$E$39</f>
        <v>Beginn</v>
      </c>
      <c r="E11" s="356" t="str">
        <f>Sprache!$E$48</f>
        <v>Feld</v>
      </c>
      <c r="F11" s="528"/>
      <c r="G11" s="525"/>
      <c r="H11" s="368"/>
      <c r="I11" s="656" t="str">
        <f>Sprache!$E$14</f>
        <v>Spielpaarung</v>
      </c>
      <c r="J11" s="657"/>
      <c r="K11" s="658"/>
      <c r="L11" s="659" t="str">
        <f>Sprache!$E$15</f>
        <v>Ergebnis</v>
      </c>
      <c r="M11" s="657"/>
      <c r="N11" s="660"/>
      <c r="O11" s="607"/>
      <c r="Q11" s="744"/>
      <c r="R11" s="745"/>
      <c r="S11" s="196" t="str">
        <f>Sprache!$E$21</f>
        <v>SP</v>
      </c>
      <c r="T11" s="197" t="str">
        <f>Sprache!$E$22</f>
        <v>G</v>
      </c>
      <c r="U11" s="197" t="str">
        <f>Sprache!$E$23</f>
        <v>U</v>
      </c>
      <c r="V11" s="198" t="str">
        <f>Sprache!$E$24</f>
        <v>V</v>
      </c>
      <c r="W11" s="746" t="str">
        <f>Sprache!$E$25</f>
        <v>Tore</v>
      </c>
      <c r="X11" s="747"/>
      <c r="Y11" s="748"/>
      <c r="Z11" s="197" t="str">
        <f>Sprache!$E$26</f>
        <v>Diff.</v>
      </c>
      <c r="AA11" s="199" t="str">
        <f>Sprache!$E$27</f>
        <v>Pkt</v>
      </c>
      <c r="AD11" s="529"/>
      <c r="AE11" s="530" t="str">
        <f>Sprache!$E$10</f>
        <v>Teilnehmer bzw. Mannschaft</v>
      </c>
      <c r="AF11" s="455" t="str">
        <f>Sprache!$E$49</f>
        <v>Bonus</v>
      </c>
    </row>
    <row r="12" spans="2:32" s="338" customFormat="1" ht="24" customHeight="1" x14ac:dyDescent="0.3">
      <c r="B12" s="415"/>
      <c r="C12" s="426">
        <f t="array" aca="1" ref="C12" ca="1">31-SUM(((Planung!$L$6:$L$35="")+(Planung!$N$6:$N$35="")&gt;0)*1)</f>
        <v>21</v>
      </c>
      <c r="D12" s="369">
        <f ca="1">IF(Planung!$U$15,"",Planung!$R$13+(Planung!$R$9+Planung!$P$35)/1440)</f>
        <v>0.47222222222222221</v>
      </c>
      <c r="E12" s="364">
        <f>IF(Planung!$U$15,"",1)</f>
        <v>1</v>
      </c>
      <c r="F12" s="561" t="s">
        <v>333</v>
      </c>
      <c r="G12" s="562" t="s">
        <v>5</v>
      </c>
      <c r="H12" s="563" t="s">
        <v>336</v>
      </c>
      <c r="I12" s="526" t="str">
        <f t="shared" ref="I12:I29" ca="1" si="0">IF($F12="","",IF(VLOOKUP($F12,$AD$12:$AE$29,2,0)="","",VLOOKUP($F12,$AD$12:$AE$29,2,0)))</f>
        <v>Langenthal 2</v>
      </c>
      <c r="J12" s="354" t="s">
        <v>5</v>
      </c>
      <c r="K12" s="355" t="str">
        <f t="shared" ref="K12:K29" ca="1" si="1">IF($H12="","",IF(VLOOKUP($H12,$AD$12:$AE$29,2,0)="","",VLOOKUP($H12,$AD$12:$AE$29,2,0)))</f>
        <v/>
      </c>
      <c r="L12" s="357"/>
      <c r="M12" s="361" t="str">
        <f>Sprache!$E$71</f>
        <v>:</v>
      </c>
      <c r="N12" s="358"/>
      <c r="O12" s="365"/>
      <c r="Q12" s="531">
        <f ca="1">IF(CalcE1!$K$13=0,"",1)</f>
        <v>1</v>
      </c>
      <c r="R12" s="410" t="str">
        <f ca="1">IF(Calc1!$F$14&lt;3,"",IF(CalcE1!$K$13=0,CalcE1!$Q$64,VLOOKUP(CalcE1!$B$4,CalcE1!$C$4:$N$12,4,0)))</f>
        <v>Langenthal 1</v>
      </c>
      <c r="S12" s="532">
        <f ca="1">IF(CalcE1!$K$13=0,"",VLOOKUP(CalcE1!$B$4,CalcE1!$C$4:$N$12,9,0))</f>
        <v>3</v>
      </c>
      <c r="T12" s="203">
        <f ca="1">IF(CalcE1!$K$13=0,"",VLOOKUP(CalcE1!$B$4,CalcE1!$C$4:$N$12,10,0))</f>
        <v>3</v>
      </c>
      <c r="U12" s="203">
        <f ca="1">IF(CalcE1!$K$13=0,"",VLOOKUP(CalcE1!$B$4,CalcE1!$C$4:$N$12,11,0))</f>
        <v>0</v>
      </c>
      <c r="V12" s="203">
        <f ca="1">IF(CalcE1!$K$13=0,"",VLOOKUP(CalcE1!$B$4,CalcE1!$C$4:$N$12,12,0))</f>
        <v>0</v>
      </c>
      <c r="W12" s="205">
        <f ca="1">IF(CalcE1!$K$13=0,"",VLOOKUP(CalcE1!$B$4,CalcE1!$C$4:$N$12,5,0))</f>
        <v>8</v>
      </c>
      <c r="X12" s="533" t="str">
        <f>Sprache!$E$71</f>
        <v>:</v>
      </c>
      <c r="Y12" s="207">
        <f ca="1">IF(CalcE1!$K$13=0,"",VLOOKUP(CalcE1!$B$4,CalcE1!$C$4:$N$12,6,0))</f>
        <v>2</v>
      </c>
      <c r="Z12" s="203">
        <f ca="1">IF(CalcE1!$K$13=0,"",VLOOKUP(CalcE1!$B$4,CalcE1!$C$4:$N$12,7,0))</f>
        <v>6</v>
      </c>
      <c r="AA12" s="208">
        <f ca="1">IF(CalcE1!$K$13=0,"",VLOOKUP(CalcE1!$B$4,CalcE1!$C$4:$N$12,8,0))</f>
        <v>9</v>
      </c>
      <c r="AB12" s="44"/>
      <c r="AC12" s="44"/>
      <c r="AD12" s="522" t="s">
        <v>327</v>
      </c>
      <c r="AE12" s="534" t="str">
        <f ca="1">IF(Turnierplan!$N$12="","",Turnierplan!$N$12)</f>
        <v>Langenthal 1</v>
      </c>
      <c r="AF12" s="457"/>
    </row>
    <row r="13" spans="2:32" s="338" customFormat="1" ht="24" customHeight="1" x14ac:dyDescent="0.3">
      <c r="B13" s="415"/>
      <c r="C13" s="416">
        <f t="array" aca="1" ref="C13" ca="1">$C$12+ROW(1:1)-SUM((($I$12:$I12="")+($K$12:$K12="")&gt;0)*1)</f>
        <v>21</v>
      </c>
      <c r="D13" s="370">
        <f t="array" aca="1" ref="D13" ca="1">IF(Planung!$U$15,"",$D$12+QUOTIENT(($C13-$C$12),Planung!$U$11)*(Planung!$R$7+Planung!$R$9)/1440+SUM($O$12:$O12)/1440)</f>
        <v>0.47222222222222221</v>
      </c>
      <c r="E13" s="364">
        <f ca="1">IF(Planung!$U$15,"",MOD($C13-$C$12,Planung!$U$11)+1)</f>
        <v>1</v>
      </c>
      <c r="F13" s="564" t="s">
        <v>319</v>
      </c>
      <c r="G13" s="565" t="s">
        <v>5</v>
      </c>
      <c r="H13" s="566" t="s">
        <v>332</v>
      </c>
      <c r="I13" s="526" t="str">
        <f t="shared" ca="1" si="0"/>
        <v>Thun</v>
      </c>
      <c r="J13" s="354" t="s">
        <v>5</v>
      </c>
      <c r="K13" s="355" t="str">
        <f t="shared" ca="1" si="1"/>
        <v>Burgdorf 11</v>
      </c>
      <c r="L13" s="359">
        <v>2</v>
      </c>
      <c r="M13" s="361" t="str">
        <f>Sprache!$E$71</f>
        <v>:</v>
      </c>
      <c r="N13" s="343">
        <v>4</v>
      </c>
      <c r="O13" s="366"/>
      <c r="Q13" s="535">
        <f ca="1">IF(CalcE1!$K$13=0,"",IF(VLOOKUP(CalcE1!$B$5,CalcE1!$C$4:$E$12,3,0)=MAX($Q12:$Q12),VLOOKUP(CalcE1!$B$5,CalcE1!$C$4:$E$12,3,0),CalcE1!$B$5))</f>
        <v>2</v>
      </c>
      <c r="R13" s="412" t="str">
        <f ca="1">IF(Calc1!$F$14&lt;3,"",IF(CalcE1!$K$13=0,CalcE1!$Q$65,VLOOKUP(CalcE1!$B$5,CalcE1!$C$4:$N$12,4,0)))</f>
        <v>Langenthal 13</v>
      </c>
      <c r="S13" s="218">
        <f ca="1">IF(CalcE1!$K$13=0,"",VLOOKUP(CalcE1!$B$5,CalcE1!$C$4:$N$12,9,0))</f>
        <v>3</v>
      </c>
      <c r="T13" s="193">
        <f ca="1">IF(CalcE1!$K$13=0,"",VLOOKUP(CalcE1!$B$5,CalcE1!$C$4:$N$12,10,0))</f>
        <v>2</v>
      </c>
      <c r="U13" s="193">
        <f ca="1">IF(CalcE1!$K$13=0,"",VLOOKUP(CalcE1!$B$5,CalcE1!$C$4:$N$12,11,0))</f>
        <v>0</v>
      </c>
      <c r="V13" s="193">
        <f ca="1">IF(CalcE1!$K$13=0,"",VLOOKUP(CalcE1!$B$5,CalcE1!$C$4:$N$12,12,0))</f>
        <v>1</v>
      </c>
      <c r="W13" s="214">
        <f ca="1">IF(CalcE1!$K$13=0,"",VLOOKUP(CalcE1!$B$5,CalcE1!$C$4:$N$12,5,0))</f>
        <v>6</v>
      </c>
      <c r="X13" s="536" t="str">
        <f>Sprache!$E$71</f>
        <v>:</v>
      </c>
      <c r="Y13" s="216">
        <f ca="1">IF(CalcE1!$K$13=0,"",VLOOKUP(CalcE1!$B$5,CalcE1!$C$4:$N$12,6,0))</f>
        <v>7</v>
      </c>
      <c r="Z13" s="193">
        <f ca="1">IF(CalcE1!$K$13=0,"",VLOOKUP(CalcE1!$B$5,CalcE1!$C$4:$N$12,7,0))</f>
        <v>-1</v>
      </c>
      <c r="AA13" s="217">
        <f ca="1">IF(CalcE1!$K$13=0,"",VLOOKUP(CalcE1!$B$5,CalcE1!$C$4:$N$12,8,0))</f>
        <v>6</v>
      </c>
      <c r="AB13" s="44"/>
      <c r="AC13" s="44"/>
      <c r="AD13" s="537" t="s">
        <v>320</v>
      </c>
      <c r="AE13" s="538" t="str">
        <f ca="1">IF(Turnierplan!$N$22="","",Turnierplan!$N$22)</f>
        <v>Langenthal 13</v>
      </c>
      <c r="AF13" s="458"/>
    </row>
    <row r="14" spans="2:32" s="338" customFormat="1" ht="24" customHeight="1" x14ac:dyDescent="0.3">
      <c r="B14" s="415"/>
      <c r="C14" s="416">
        <f t="array" aca="1" ref="C14" ca="1">$C$12+ROW(2:2)-SUM((($I$12:$I13="")+($K$12:$K13="")&gt;0)*1)</f>
        <v>22</v>
      </c>
      <c r="D14" s="370">
        <f t="array" aca="1" ref="D14" ca="1">IF(Planung!$U$15,"",$D$12+QUOTIENT(($C14-$C$12),Planung!$U$11)*(Planung!$R$7+Planung!$R$9)/1440+SUM($O$12:$O13)/1440)</f>
        <v>0.47222222222222221</v>
      </c>
      <c r="E14" s="364">
        <f ca="1">IF(Planung!$U$15,"",MOD($C14-$C$12,Planung!$U$11)+1)</f>
        <v>2</v>
      </c>
      <c r="F14" s="564" t="s">
        <v>327</v>
      </c>
      <c r="G14" s="565" t="s">
        <v>5</v>
      </c>
      <c r="H14" s="566" t="s">
        <v>329</v>
      </c>
      <c r="I14" s="526" t="str">
        <f t="shared" ca="1" si="0"/>
        <v>Langenthal 1</v>
      </c>
      <c r="J14" s="354" t="s">
        <v>5</v>
      </c>
      <c r="K14" s="355" t="str">
        <f t="shared" ca="1" si="1"/>
        <v>Thun 13_1</v>
      </c>
      <c r="L14" s="359">
        <v>2</v>
      </c>
      <c r="M14" s="361" t="str">
        <f>Sprache!$E$71</f>
        <v>:</v>
      </c>
      <c r="N14" s="343">
        <v>1</v>
      </c>
      <c r="O14" s="366"/>
      <c r="Q14" s="535">
        <f ca="1">IF(CalcE1!$K$13=0,"",IF(VLOOKUP(CalcE1!$B$6,CalcE1!$C$4:$E$12,3,0)=MAX($Q12:$Q13),VLOOKUP(CalcE1!$B$6,CalcE1!$C$4:$E$12,3,0),CalcE1!$B$6))</f>
        <v>3</v>
      </c>
      <c r="R14" s="412" t="str">
        <f ca="1">IF(Calc1!$F$14&lt;3,"",IF(CalcE1!$K$13=0,CalcE1!$Q$66,VLOOKUP(CalcE1!$B$6,CalcE1!$C$4:$N$12,4,0)))</f>
        <v>Thun 13_1</v>
      </c>
      <c r="S14" s="218">
        <f ca="1">IF(CalcE1!$K$13=0,"",VLOOKUP(CalcE1!$B$6,CalcE1!$C$4:$N$12,9,0))</f>
        <v>3</v>
      </c>
      <c r="T14" s="193">
        <f ca="1">IF(CalcE1!$K$13=0,"",VLOOKUP(CalcE1!$B$6,CalcE1!$C$4:$N$12,10,0))</f>
        <v>0</v>
      </c>
      <c r="U14" s="193">
        <f ca="1">IF(CalcE1!$K$13=0,"",VLOOKUP(CalcE1!$B$6,CalcE1!$C$4:$N$12,11,0))</f>
        <v>1</v>
      </c>
      <c r="V14" s="193">
        <f ca="1">IF(CalcE1!$K$13=0,"",VLOOKUP(CalcE1!$B$6,CalcE1!$C$4:$N$12,12,0))</f>
        <v>2</v>
      </c>
      <c r="W14" s="214">
        <f ca="1">IF(CalcE1!$K$13=0,"",VLOOKUP(CalcE1!$B$6,CalcE1!$C$4:$N$12,5,0))</f>
        <v>8</v>
      </c>
      <c r="X14" s="536" t="str">
        <f>Sprache!$E$71</f>
        <v>:</v>
      </c>
      <c r="Y14" s="216">
        <f ca="1">IF(CalcE1!$K$13=0,"",VLOOKUP(CalcE1!$B$6,CalcE1!$C$4:$N$12,6,0))</f>
        <v>10</v>
      </c>
      <c r="Z14" s="193">
        <f ca="1">IF(CalcE1!$K$13=0,"",VLOOKUP(CalcE1!$B$6,CalcE1!$C$4:$N$12,7,0))</f>
        <v>-2</v>
      </c>
      <c r="AA14" s="217">
        <f ca="1">IF(CalcE1!$K$13=0,"",VLOOKUP(CalcE1!$B$6,CalcE1!$C$4:$N$12,8,0))</f>
        <v>1</v>
      </c>
      <c r="AB14" s="44"/>
      <c r="AC14" s="44"/>
      <c r="AD14" s="523" t="s">
        <v>328</v>
      </c>
      <c r="AE14" s="538" t="str">
        <f ca="1">IF(Turnierplan!$N$13="","",Turnierplan!$N$13)</f>
        <v>Murten 1</v>
      </c>
      <c r="AF14" s="458"/>
    </row>
    <row r="15" spans="2:32" s="338" customFormat="1" ht="24" customHeight="1" thickBot="1" x14ac:dyDescent="0.35">
      <c r="B15" s="415"/>
      <c r="C15" s="416">
        <f t="array" aca="1" ref="C15" ca="1">$C$12+ROW(3:3)-SUM((($I$12:$I14="")+($K$12:$K14="")&gt;0)*1)</f>
        <v>23</v>
      </c>
      <c r="D15" s="370">
        <f t="array" aca="1" ref="D15" ca="1">IF(Planung!$U$15,"",$D$12+QUOTIENT(($C15-$C$12),Planung!$U$11)*(Planung!$R$7+Planung!$R$9)/1440+SUM($O$12:$O14)/1440)</f>
        <v>0.4861111111111111</v>
      </c>
      <c r="E15" s="364">
        <f ca="1">IF(Planung!$U$15,"",MOD($C15-$C$12,Planung!$U$11)+1)</f>
        <v>1</v>
      </c>
      <c r="F15" s="564" t="s">
        <v>334</v>
      </c>
      <c r="G15" s="565" t="s">
        <v>5</v>
      </c>
      <c r="H15" s="566" t="s">
        <v>335</v>
      </c>
      <c r="I15" s="526" t="str">
        <f t="shared" ca="1" si="0"/>
        <v>Langenthal 11</v>
      </c>
      <c r="J15" s="354" t="s">
        <v>5</v>
      </c>
      <c r="K15" s="355" t="str">
        <f t="shared" ca="1" si="1"/>
        <v/>
      </c>
      <c r="L15" s="359"/>
      <c r="M15" s="362" t="str">
        <f>Sprache!$E$71</f>
        <v>:</v>
      </c>
      <c r="N15" s="343"/>
      <c r="O15" s="366"/>
      <c r="Q15" s="539">
        <f ca="1">IF(CalcE1!$K$13=0,"",IF(VLOOKUP(CalcE1!$B$7,CalcE1!$C$4:$E$12,3,0)=MAX($Q12:$Q14),VLOOKUP(CalcE1!$B$7,CalcE1!$C$4:$E$12,3,0),CalcE1!$B$7))</f>
        <v>4</v>
      </c>
      <c r="R15" s="414" t="str">
        <f ca="1">IF(Calc1!$F$14&lt;3,"",IF(CalcE1!$K$13=0,CalcE1!$Q$67,VLOOKUP(CalcE1!$B$7,CalcE1!$C$4:$N$12,4,0)))</f>
        <v>Murten 1</v>
      </c>
      <c r="S15" s="229">
        <f ca="1">IF(CalcE1!$K$13=0,"",VLOOKUP(CalcE1!$B$7,CalcE1!$C$4:$N$12,9,0))</f>
        <v>3</v>
      </c>
      <c r="T15" s="223">
        <f ca="1">IF(CalcE1!$K$13=0,"",VLOOKUP(CalcE1!$B$7,CalcE1!$C$4:$N$12,10,0))</f>
        <v>0</v>
      </c>
      <c r="U15" s="223">
        <f ca="1">IF(CalcE1!$K$13=0,"",VLOOKUP(CalcE1!$B$7,CalcE1!$C$4:$N$12,11,0))</f>
        <v>1</v>
      </c>
      <c r="V15" s="223">
        <f ca="1">IF(CalcE1!$K$13=0,"",VLOOKUP(CalcE1!$B$7,CalcE1!$C$4:$N$12,12,0))</f>
        <v>2</v>
      </c>
      <c r="W15" s="225">
        <f ca="1">IF(CalcE1!$K$13=0,"",VLOOKUP(CalcE1!$B$7,CalcE1!$C$4:$N$12,5,0))</f>
        <v>5</v>
      </c>
      <c r="X15" s="540" t="str">
        <f>Sprache!$E$71</f>
        <v>:</v>
      </c>
      <c r="Y15" s="227">
        <f ca="1">IF(CalcE1!$K$13=0,"",VLOOKUP(CalcE1!$B$7,CalcE1!$C$4:$N$12,6,0))</f>
        <v>8</v>
      </c>
      <c r="Z15" s="223">
        <f ca="1">IF(CalcE1!$K$13=0,"",VLOOKUP(CalcE1!$B$7,CalcE1!$C$4:$N$12,7,0))</f>
        <v>-3</v>
      </c>
      <c r="AA15" s="228">
        <f ca="1">IF(CalcE1!$K$13=0,"",VLOOKUP(CalcE1!$B$7,CalcE1!$C$4:$N$12,8,0))</f>
        <v>1</v>
      </c>
      <c r="AB15" s="44"/>
      <c r="AC15" s="44"/>
      <c r="AD15" s="541" t="s">
        <v>329</v>
      </c>
      <c r="AE15" s="542" t="str">
        <f ca="1">IF(Turnierplan!$N$23="","",Turnierplan!$N$23)</f>
        <v>Thun 13_1</v>
      </c>
      <c r="AF15" s="459"/>
    </row>
    <row r="16" spans="2:32" s="338" customFormat="1" ht="24" customHeight="1" thickTop="1" x14ac:dyDescent="0.25">
      <c r="B16" s="415"/>
      <c r="C16" s="416">
        <f t="array" aca="1" ref="C16" ca="1">$C$12+ROW(4:4)-SUM((($I$12:$I15="")+($K$12:$K15="")&gt;0)*1)</f>
        <v>23</v>
      </c>
      <c r="D16" s="370">
        <f t="array" aca="1" ref="D16" ca="1">IF(Planung!$U$15,"",$D$12+QUOTIENT(($C16-$C$12),Planung!$U$11)*(Planung!$R$7+Planung!$R$9)/1440+SUM($O$12:$O15)/1440)</f>
        <v>0.4861111111111111</v>
      </c>
      <c r="E16" s="364">
        <f ca="1">IF(Planung!$U$15,"",MOD($C16-$C$12,Planung!$U$11)+1)</f>
        <v>1</v>
      </c>
      <c r="F16" s="564" t="s">
        <v>330</v>
      </c>
      <c r="G16" s="565" t="s">
        <v>5</v>
      </c>
      <c r="H16" s="566" t="s">
        <v>331</v>
      </c>
      <c r="I16" s="526" t="str">
        <f t="shared" ca="1" si="0"/>
        <v>Thun 13_2</v>
      </c>
      <c r="J16" s="354" t="s">
        <v>5</v>
      </c>
      <c r="K16" s="355" t="str">
        <f t="shared" ca="1" si="1"/>
        <v>Murten 2</v>
      </c>
      <c r="L16" s="359">
        <v>5</v>
      </c>
      <c r="M16" s="362" t="str">
        <f>Sprache!$E$71</f>
        <v>:</v>
      </c>
      <c r="N16" s="343">
        <v>1</v>
      </c>
      <c r="O16" s="382"/>
    </row>
    <row r="17" spans="2:32" s="338" customFormat="1" ht="24" customHeight="1" thickBot="1" x14ac:dyDescent="0.65">
      <c r="B17" s="415"/>
      <c r="C17" s="416">
        <f t="array" aca="1" ref="C17" ca="1">$C$12+ROW(5:5)-SUM((($I$12:$I16="")+($K$12:$K16="")&gt;0)*1)</f>
        <v>24</v>
      </c>
      <c r="D17" s="370">
        <f t="array" aca="1" ref="D17" ca="1">IF(Planung!$U$15,"",$D$12+QUOTIENT(($C17-$C$12),Planung!$U$11)*(Planung!$R$7+Planung!$R$9)/1440+SUM($O$12:$O16)/1440)</f>
        <v>0.4861111111111111</v>
      </c>
      <c r="E17" s="364">
        <f ca="1">IF(Planung!$U$15,"",MOD($C17-$C$12,Planung!$U$11)+1)</f>
        <v>2</v>
      </c>
      <c r="F17" s="564" t="s">
        <v>320</v>
      </c>
      <c r="G17" s="565" t="s">
        <v>5</v>
      </c>
      <c r="H17" s="566" t="s">
        <v>328</v>
      </c>
      <c r="I17" s="526" t="str">
        <f t="shared" ca="1" si="0"/>
        <v>Langenthal 13</v>
      </c>
      <c r="J17" s="354" t="s">
        <v>5</v>
      </c>
      <c r="K17" s="355" t="str">
        <f t="shared" ca="1" si="1"/>
        <v>Murten 1</v>
      </c>
      <c r="L17" s="359">
        <v>2</v>
      </c>
      <c r="M17" s="362" t="str">
        <f>Sprache!$E$71</f>
        <v>:</v>
      </c>
      <c r="N17" s="343">
        <v>0</v>
      </c>
      <c r="O17" s="382"/>
      <c r="Q17" s="736" t="str">
        <f>Sprache!$E$58</f>
        <v>Gruppendritte und -vierte</v>
      </c>
      <c r="R17" s="736"/>
      <c r="S17" s="736"/>
      <c r="T17" s="736"/>
      <c r="U17" s="736"/>
      <c r="V17" s="736"/>
      <c r="W17" s="194"/>
      <c r="X17" s="194"/>
      <c r="Y17" s="194"/>
      <c r="Z17" s="194"/>
      <c r="AA17" s="194"/>
      <c r="AB17" s="44"/>
      <c r="AC17" s="44"/>
      <c r="AD17" s="737" t="str">
        <f>$Q17</f>
        <v>Gruppendritte und -vierte</v>
      </c>
      <c r="AE17" s="737"/>
      <c r="AF17" s="737"/>
    </row>
    <row r="18" spans="2:32" ht="24" customHeight="1" thickTop="1" thickBot="1" x14ac:dyDescent="0.35">
      <c r="C18" s="416">
        <f t="array" aca="1" ref="C18" ca="1">$C$12+ROW(6:6)-SUM((($I$12:$I17="")+($K$12:$K17="")&gt;0)*1)</f>
        <v>25</v>
      </c>
      <c r="D18" s="370">
        <f t="array" aca="1" ref="D18" ca="1">IF(Planung!$U$15,"",$D$12+QUOTIENT(($C18-$C$12),Planung!$U$11)*(Planung!$R$7+Planung!$R$9)/1440+SUM($O$12:$O17)/1440)</f>
        <v>0.5</v>
      </c>
      <c r="E18" s="364">
        <f ca="1">IF(Planung!$U$15,"",MOD($C18-$C$12,Planung!$U$11)+1)</f>
        <v>1</v>
      </c>
      <c r="F18" s="564" t="s">
        <v>333</v>
      </c>
      <c r="G18" s="565" t="s">
        <v>5</v>
      </c>
      <c r="H18" s="566" t="s">
        <v>335</v>
      </c>
      <c r="I18" s="526" t="str">
        <f t="shared" ca="1" si="0"/>
        <v>Langenthal 2</v>
      </c>
      <c r="J18" s="354" t="s">
        <v>5</v>
      </c>
      <c r="K18" s="355" t="str">
        <f t="shared" ca="1" si="1"/>
        <v/>
      </c>
      <c r="L18" s="359"/>
      <c r="M18" s="362" t="str">
        <f>Sprache!$E$71</f>
        <v>:</v>
      </c>
      <c r="N18" s="343"/>
      <c r="O18" s="382"/>
      <c r="Q18" s="744"/>
      <c r="R18" s="745"/>
      <c r="S18" s="196" t="str">
        <f>Sprache!$E$21</f>
        <v>SP</v>
      </c>
      <c r="T18" s="197" t="str">
        <f>Sprache!$E$22</f>
        <v>G</v>
      </c>
      <c r="U18" s="197" t="str">
        <f>Sprache!$E$23</f>
        <v>U</v>
      </c>
      <c r="V18" s="198" t="str">
        <f>Sprache!$E$24</f>
        <v>V</v>
      </c>
      <c r="W18" s="746" t="str">
        <f>Sprache!$E$25</f>
        <v>Tore</v>
      </c>
      <c r="X18" s="747"/>
      <c r="Y18" s="748"/>
      <c r="Z18" s="197" t="str">
        <f>Sprache!$E$26</f>
        <v>Diff.</v>
      </c>
      <c r="AA18" s="199" t="str">
        <f>Sprache!$E$27</f>
        <v>Pkt</v>
      </c>
      <c r="AD18" s="529"/>
      <c r="AE18" s="530" t="str">
        <f>Sprache!$E$10</f>
        <v>Teilnehmer bzw. Mannschaft</v>
      </c>
      <c r="AF18" s="455" t="str">
        <f>Sprache!$E$49</f>
        <v>Bonus</v>
      </c>
    </row>
    <row r="19" spans="2:32" ht="24" customHeight="1" x14ac:dyDescent="0.3">
      <c r="C19" s="416">
        <f t="array" aca="1" ref="C19" ca="1">$C$12+ROW(7:7)-SUM((($I$12:$I18="")+($K$12:$K18="")&gt;0)*1)</f>
        <v>25</v>
      </c>
      <c r="D19" s="370">
        <f t="array" aca="1" ref="D19" ca="1">IF(Planung!$U$15,"",$D$12+QUOTIENT(($C19-$C$12),Planung!$U$11)*(Planung!$R$7+Planung!$R$9)/1440+SUM($O$12:$O18)/1440)</f>
        <v>0.5</v>
      </c>
      <c r="E19" s="364">
        <f ca="1">IF(Planung!$U$15,"",MOD($C19-$C$12,Planung!$U$11)+1)</f>
        <v>1</v>
      </c>
      <c r="F19" s="564" t="s">
        <v>319</v>
      </c>
      <c r="G19" s="565" t="s">
        <v>5</v>
      </c>
      <c r="H19" s="566" t="s">
        <v>331</v>
      </c>
      <c r="I19" s="526" t="str">
        <f t="shared" ca="1" si="0"/>
        <v>Thun</v>
      </c>
      <c r="J19" s="354" t="s">
        <v>5</v>
      </c>
      <c r="K19" s="355" t="str">
        <f t="shared" ca="1" si="1"/>
        <v>Murten 2</v>
      </c>
      <c r="L19" s="359">
        <v>5</v>
      </c>
      <c r="M19" s="362" t="str">
        <f>Sprache!$E$71</f>
        <v>:</v>
      </c>
      <c r="N19" s="343">
        <v>3</v>
      </c>
      <c r="O19" s="382"/>
      <c r="Q19" s="531">
        <f ca="1">IF(CalcE2!$K$13=0,"",1)</f>
        <v>1</v>
      </c>
      <c r="R19" s="410" t="str">
        <f ca="1">IF(Calc1!$F$14&lt;3,"",IF(AND(CalcE2!$K$13=0,AE23&lt;&gt;1),CalcE2!$Q$64,VLOOKUP(CalcE2!$B$4,CalcE2!$C$4:$N$12,4,0)))</f>
        <v>Thun 13_2</v>
      </c>
      <c r="S19" s="532">
        <f ca="1">IF(CalcE2!$K$13=0,"",VLOOKUP(CalcE2!$B$4,CalcE2!$C$4:$N$12,9,0))</f>
        <v>3</v>
      </c>
      <c r="T19" s="203">
        <f ca="1">IF(CalcE2!$K$13=0,"",VLOOKUP(CalcE2!$B$4,CalcE2!$C$4:$N$12,10,0))</f>
        <v>3</v>
      </c>
      <c r="U19" s="203">
        <f ca="1">IF(CalcE2!$K$13=0,"",VLOOKUP(CalcE2!$B$4,CalcE2!$C$4:$N$12,11,0))</f>
        <v>0</v>
      </c>
      <c r="V19" s="203">
        <f ca="1">IF(CalcE2!$K$13=0,"",VLOOKUP(CalcE2!$B$4,CalcE2!$C$4:$N$12,12,0))</f>
        <v>0</v>
      </c>
      <c r="W19" s="205">
        <f ca="1">IF(CalcE2!$K$13=0,"",VLOOKUP(CalcE2!$B$4,CalcE2!$C$4:$N$12,5,0))</f>
        <v>17</v>
      </c>
      <c r="X19" s="533" t="str">
        <f>Sprache!$E$71</f>
        <v>:</v>
      </c>
      <c r="Y19" s="207">
        <f ca="1">IF(CalcE2!$K$13=0,"",VLOOKUP(CalcE2!$B$4,CalcE2!$C$4:$N$12,6,0))</f>
        <v>5</v>
      </c>
      <c r="Z19" s="203">
        <f ca="1">IF(CalcE2!$K$13=0,"",VLOOKUP(CalcE2!$B$4,CalcE2!$C$4:$N$12,7,0))</f>
        <v>12</v>
      </c>
      <c r="AA19" s="208">
        <f ca="1">IF(CalcE2!$K$13=0,"",VLOOKUP(CalcE2!$B$4,CalcE2!$C$4:$N$12,8,0))</f>
        <v>9</v>
      </c>
      <c r="AD19" s="522" t="s">
        <v>319</v>
      </c>
      <c r="AE19" s="534" t="str">
        <f ca="1">IF(Turnierplan!$N$14="","",Turnierplan!$N$14)</f>
        <v>Thun</v>
      </c>
      <c r="AF19" s="457"/>
    </row>
    <row r="20" spans="2:32" ht="24" customHeight="1" x14ac:dyDescent="0.3">
      <c r="C20" s="416">
        <f t="array" aca="1" ref="C20" ca="1">$C$12+ROW(8:8)-SUM((($I$12:$I19="")+($K$12:$K19="")&gt;0)*1)</f>
        <v>26</v>
      </c>
      <c r="D20" s="370">
        <f t="array" aca="1" ref="D20" ca="1">IF(Planung!$U$15,"",$D$12+QUOTIENT(($C20-$C$12),Planung!$U$11)*(Planung!$R$7+Planung!$R$9)/1440+SUM($O$12:$O19)/1440)</f>
        <v>0.5</v>
      </c>
      <c r="E20" s="364">
        <f ca="1">IF(Planung!$U$15,"",MOD($C20-$C$12,Planung!$U$11)+1)</f>
        <v>2</v>
      </c>
      <c r="F20" s="564" t="s">
        <v>327</v>
      </c>
      <c r="G20" s="565" t="s">
        <v>5</v>
      </c>
      <c r="H20" s="566" t="s">
        <v>328</v>
      </c>
      <c r="I20" s="526" t="str">
        <f t="shared" ca="1" si="0"/>
        <v>Langenthal 1</v>
      </c>
      <c r="J20" s="354" t="s">
        <v>5</v>
      </c>
      <c r="K20" s="355" t="str">
        <f t="shared" ca="1" si="1"/>
        <v>Murten 1</v>
      </c>
      <c r="L20" s="359">
        <v>2</v>
      </c>
      <c r="M20" s="362" t="str">
        <f>Sprache!$E$71</f>
        <v>:</v>
      </c>
      <c r="N20" s="343">
        <v>1</v>
      </c>
      <c r="O20" s="382"/>
      <c r="Q20" s="535">
        <f ca="1">IF(CalcE2!$K$13=0,"",IF(VLOOKUP(CalcE2!$B$5,CalcE2!$C$4:$E$12,3,0)=MAX($Q19:$Q19),VLOOKUP(CalcE2!$B$5,CalcE2!$C$4:$E$12,3,0),CalcE2!$B$5))</f>
        <v>2</v>
      </c>
      <c r="R20" s="412" t="str">
        <f ca="1">IF(OR(Calc1!$F$14&lt;3,AE23=1),"",IF(CalcE2!$K$13=0,CalcE2!$Q$65,VLOOKUP(CalcE2!$B$5,CalcE2!$C$4:$N$12,4,0)))</f>
        <v>Burgdorf 11</v>
      </c>
      <c r="S20" s="218">
        <f ca="1">IF(CalcE2!$K$13=0,"",VLOOKUP(CalcE2!$B$5,CalcE2!$C$4:$N$12,9,0))</f>
        <v>3</v>
      </c>
      <c r="T20" s="193">
        <f ca="1">IF(CalcE2!$K$13=0,"",VLOOKUP(CalcE2!$B$5,CalcE2!$C$4:$N$12,10,0))</f>
        <v>2</v>
      </c>
      <c r="U20" s="193">
        <f ca="1">IF(CalcE2!$K$13=0,"",VLOOKUP(CalcE2!$B$5,CalcE2!$C$4:$N$12,11,0))</f>
        <v>0</v>
      </c>
      <c r="V20" s="193">
        <f ca="1">IF(CalcE2!$K$13=0,"",VLOOKUP(CalcE2!$B$5,CalcE2!$C$4:$N$12,12,0))</f>
        <v>1</v>
      </c>
      <c r="W20" s="214">
        <f ca="1">IF(CalcE2!$K$13=0,"",VLOOKUP(CalcE2!$B$5,CalcE2!$C$4:$N$12,5,0))</f>
        <v>11</v>
      </c>
      <c r="X20" s="536" t="str">
        <f>Sprache!$E$71</f>
        <v>:</v>
      </c>
      <c r="Y20" s="216">
        <f ca="1">IF(CalcE2!$K$13=0,"",VLOOKUP(CalcE2!$B$5,CalcE2!$C$4:$N$12,6,0))</f>
        <v>7</v>
      </c>
      <c r="Z20" s="193">
        <f ca="1">IF(CalcE2!$K$13=0,"",VLOOKUP(CalcE2!$B$5,CalcE2!$C$4:$N$12,7,0))</f>
        <v>4</v>
      </c>
      <c r="AA20" s="217">
        <f ca="1">IF(CalcE2!$K$13=0,"",VLOOKUP(CalcE2!$B$5,CalcE2!$C$4:$N$12,8,0))</f>
        <v>6</v>
      </c>
      <c r="AD20" s="537" t="s">
        <v>330</v>
      </c>
      <c r="AE20" s="538" t="str">
        <f ca="1">IF(Turnierplan!$N$24="","",Turnierplan!$N$24)</f>
        <v>Thun 13_2</v>
      </c>
      <c r="AF20" s="458"/>
    </row>
    <row r="21" spans="2:32" ht="24" customHeight="1" x14ac:dyDescent="0.3">
      <c r="C21" s="416">
        <f t="array" aca="1" ref="C21" ca="1">$C$12+ROW(9:9)-SUM((($I$12:$I20="")+($K$12:$K20="")&gt;0)*1)</f>
        <v>27</v>
      </c>
      <c r="D21" s="370">
        <f t="array" aca="1" ref="D21" ca="1">IF(Planung!$U$15,"",$D$12+QUOTIENT(($C21-$C$12),Planung!$U$11)*(Planung!$R$7+Planung!$R$9)/1440+SUM($O$12:$O20)/1440)</f>
        <v>0.51388888888888884</v>
      </c>
      <c r="E21" s="364">
        <f ca="1">IF(Planung!$U$15,"",MOD($C21-$C$12,Planung!$U$11)+1)</f>
        <v>1</v>
      </c>
      <c r="F21" s="564" t="s">
        <v>334</v>
      </c>
      <c r="G21" s="565" t="s">
        <v>5</v>
      </c>
      <c r="H21" s="566" t="s">
        <v>336</v>
      </c>
      <c r="I21" s="526" t="str">
        <f t="shared" ca="1" si="0"/>
        <v>Langenthal 11</v>
      </c>
      <c r="J21" s="354" t="s">
        <v>5</v>
      </c>
      <c r="K21" s="355" t="str">
        <f t="shared" ca="1" si="1"/>
        <v/>
      </c>
      <c r="L21" s="359"/>
      <c r="M21" s="362" t="str">
        <f>Sprache!$E$71</f>
        <v>:</v>
      </c>
      <c r="N21" s="343"/>
      <c r="O21" s="382"/>
      <c r="Q21" s="535">
        <f ca="1">IF(CalcE2!$K$13=0,"",IF(VLOOKUP(CalcE2!$B$6,CalcE2!$C$4:$E$12,3,0)=MAX($Q19:$Q20),VLOOKUP(CalcE2!$B$6,CalcE2!$C$4:$E$12,3,0),CalcE2!$B$6))</f>
        <v>3</v>
      </c>
      <c r="R21" s="412" t="str">
        <f ca="1">IF(OR(Calc1!$F$14&lt;3,AE23=1),"",IF(CalcE2!$K$13=0,CalcE2!$Q$66,VLOOKUP(CalcE2!$B$6,CalcE2!$C$4:$N$12,4,0)))</f>
        <v>Thun</v>
      </c>
      <c r="S21" s="218">
        <f ca="1">IF(CalcE2!$K$13=0,"",VLOOKUP(CalcE2!$B$6,CalcE2!$C$4:$N$12,9,0))</f>
        <v>3</v>
      </c>
      <c r="T21" s="193">
        <f ca="1">IF(CalcE2!$K$13=0,"",VLOOKUP(CalcE2!$B$6,CalcE2!$C$4:$N$12,10,0))</f>
        <v>1</v>
      </c>
      <c r="U21" s="193">
        <f ca="1">IF(CalcE2!$K$13=0,"",VLOOKUP(CalcE2!$B$6,CalcE2!$C$4:$N$12,11,0))</f>
        <v>0</v>
      </c>
      <c r="V21" s="193">
        <f ca="1">IF(CalcE2!$K$13=0,"",VLOOKUP(CalcE2!$B$6,CalcE2!$C$4:$N$12,12,0))</f>
        <v>2</v>
      </c>
      <c r="W21" s="214">
        <f ca="1">IF(CalcE2!$K$13=0,"",VLOOKUP(CalcE2!$B$6,CalcE2!$C$4:$N$12,5,0))</f>
        <v>9</v>
      </c>
      <c r="X21" s="536" t="str">
        <f>Sprache!$E$71</f>
        <v>:</v>
      </c>
      <c r="Y21" s="216">
        <f ca="1">IF(CalcE2!$K$13=0,"",VLOOKUP(CalcE2!$B$6,CalcE2!$C$4:$N$12,6,0))</f>
        <v>15</v>
      </c>
      <c r="Z21" s="193">
        <f ca="1">IF(CalcE2!$K$13=0,"",VLOOKUP(CalcE2!$B$6,CalcE2!$C$4:$N$12,7,0))</f>
        <v>-6</v>
      </c>
      <c r="AA21" s="217">
        <f ca="1">IF(CalcE2!$K$13=0,"",VLOOKUP(CalcE2!$B$6,CalcE2!$C$4:$N$12,8,0))</f>
        <v>3</v>
      </c>
      <c r="AD21" s="523" t="s">
        <v>331</v>
      </c>
      <c r="AE21" s="538" t="str">
        <f ca="1">IF(Turnierplan!$N$15="","",Turnierplan!$N$15)</f>
        <v>Murten 2</v>
      </c>
      <c r="AF21" s="458"/>
    </row>
    <row r="22" spans="2:32" ht="24" customHeight="1" thickBot="1" x14ac:dyDescent="0.35">
      <c r="C22" s="416">
        <f t="array" aca="1" ref="C22" ca="1">$C$12+ROW(10:10)-SUM((($I$12:$I21="")+($K$12:$K21="")&gt;0)*1)</f>
        <v>27</v>
      </c>
      <c r="D22" s="370">
        <f t="array" aca="1" ref="D22" ca="1">IF(Planung!$U$15,"",$D$12+QUOTIENT(($C22-$C$12),Planung!$U$11)*(Planung!$R$7+Planung!$R$9)/1440+SUM($O$12:$O21)/1440)</f>
        <v>0.51388888888888884</v>
      </c>
      <c r="E22" s="364">
        <f ca="1">IF(Planung!$U$15,"",MOD($C22-$C$12,Planung!$U$11)+1)</f>
        <v>1</v>
      </c>
      <c r="F22" s="564" t="s">
        <v>330</v>
      </c>
      <c r="G22" s="565" t="s">
        <v>5</v>
      </c>
      <c r="H22" s="566" t="s">
        <v>332</v>
      </c>
      <c r="I22" s="526" t="str">
        <f t="shared" ca="1" si="0"/>
        <v>Thun 13_2</v>
      </c>
      <c r="J22" s="354" t="s">
        <v>5</v>
      </c>
      <c r="K22" s="355" t="str">
        <f t="shared" ca="1" si="1"/>
        <v>Burgdorf 11</v>
      </c>
      <c r="L22" s="359">
        <v>4</v>
      </c>
      <c r="M22" s="362" t="str">
        <f>Sprache!$E$71</f>
        <v>:</v>
      </c>
      <c r="N22" s="343">
        <v>2</v>
      </c>
      <c r="O22" s="382"/>
      <c r="Q22" s="539">
        <f ca="1">IF(CalcE2!$K$13=0,"",IF(VLOOKUP(CalcE2!$B$7,CalcE2!$C$4:$E$12,3,0)=MAX($Q19:$Q21),VLOOKUP(CalcE2!$B$7,CalcE2!$C$4:$E$12,3,0),CalcE2!$B$7))</f>
        <v>4</v>
      </c>
      <c r="R22" s="414" t="str">
        <f ca="1">IF(OR(Calc1!$F$14&lt;3,AE23=1),"",IF(CalcE2!$K$13=0,CalcE2!$Q$67,VLOOKUP(CalcE2!$B$7,CalcE2!$C$4:$N$12,4,0)))</f>
        <v>Murten 2</v>
      </c>
      <c r="S22" s="229">
        <f ca="1">IF(CalcE2!$K$13=0,"",VLOOKUP(CalcE2!$B$7,CalcE2!$C$4:$N$12,9,0))</f>
        <v>3</v>
      </c>
      <c r="T22" s="223">
        <f ca="1">IF(CalcE2!$K$13=0,"",VLOOKUP(CalcE2!$B$7,CalcE2!$C$4:$N$12,10,0))</f>
        <v>0</v>
      </c>
      <c r="U22" s="223">
        <f ca="1">IF(CalcE2!$K$13=0,"",VLOOKUP(CalcE2!$B$7,CalcE2!$C$4:$N$12,11,0))</f>
        <v>0</v>
      </c>
      <c r="V22" s="223">
        <f ca="1">IF(CalcE2!$K$13=0,"",VLOOKUP(CalcE2!$B$7,CalcE2!$C$4:$N$12,12,0))</f>
        <v>3</v>
      </c>
      <c r="W22" s="225">
        <f ca="1">IF(CalcE2!$K$13=0,"",VLOOKUP(CalcE2!$B$7,CalcE2!$C$4:$N$12,5,0))</f>
        <v>5</v>
      </c>
      <c r="X22" s="540" t="str">
        <f>Sprache!$E$71</f>
        <v>:</v>
      </c>
      <c r="Y22" s="227">
        <f ca="1">IF(CalcE2!$K$13=0,"",VLOOKUP(CalcE2!$B$7,CalcE2!$C$4:$N$12,6,0))</f>
        <v>15</v>
      </c>
      <c r="Z22" s="223">
        <f ca="1">IF(CalcE2!$K$13=0,"",VLOOKUP(CalcE2!$B$7,CalcE2!$C$4:$N$12,7,0))</f>
        <v>-10</v>
      </c>
      <c r="AA22" s="228">
        <f ca="1">IF(CalcE2!$K$13=0,"",VLOOKUP(CalcE2!$B$7,CalcE2!$C$4:$N$12,8,0))</f>
        <v>0</v>
      </c>
      <c r="AD22" s="541" t="s">
        <v>332</v>
      </c>
      <c r="AE22" s="542" t="str">
        <f ca="1">IF(Turnierplan!$N$25="","",Turnierplan!$N$25)</f>
        <v>Burgdorf 11</v>
      </c>
      <c r="AF22" s="459"/>
    </row>
    <row r="23" spans="2:32" ht="24" customHeight="1" thickTop="1" x14ac:dyDescent="0.3">
      <c r="C23" s="416">
        <f t="array" aca="1" ref="C23" ca="1">$C$12+ROW(11:11)-SUM((($I$12:$I22="")+($K$12:$K22="")&gt;0)*1)</f>
        <v>28</v>
      </c>
      <c r="D23" s="370">
        <f t="array" aca="1" ref="D23" ca="1">IF(Planung!$U$15,"",$D$12+QUOTIENT(($C23-$C$12),Planung!$U$11)*(Planung!$R$7+Planung!$R$9)/1440+SUM($O$12:$O22)/1440)</f>
        <v>0.51388888888888884</v>
      </c>
      <c r="E23" s="364">
        <f ca="1">IF(Planung!$U$15,"",MOD($C23-$C$12,Planung!$U$11)+1)</f>
        <v>2</v>
      </c>
      <c r="F23" s="564" t="s">
        <v>320</v>
      </c>
      <c r="G23" s="565" t="s">
        <v>5</v>
      </c>
      <c r="H23" s="566" t="s">
        <v>329</v>
      </c>
      <c r="I23" s="526" t="str">
        <f t="shared" ca="1" si="0"/>
        <v>Langenthal 13</v>
      </c>
      <c r="J23" s="354" t="s">
        <v>5</v>
      </c>
      <c r="K23" s="355" t="str">
        <f t="shared" ca="1" si="1"/>
        <v>Thun 13_1</v>
      </c>
      <c r="L23" s="359">
        <v>4</v>
      </c>
      <c r="M23" s="362" t="str">
        <f>Sprache!$E$71</f>
        <v>:</v>
      </c>
      <c r="N23" s="343">
        <v>3</v>
      </c>
      <c r="O23" s="382"/>
      <c r="AE23" s="582">
        <f t="array" aca="1" ref="AE23" ca="1">SUM((AE19:AE22&lt;&gt;"")*1)</f>
        <v>4</v>
      </c>
    </row>
    <row r="24" spans="2:32" ht="24" customHeight="1" thickBot="1" x14ac:dyDescent="0.65">
      <c r="C24" s="416">
        <f t="array" aca="1" ref="C24" ca="1">$C$12+ROW(12:12)-SUM((($I$12:$I23="")+($K$12:$K23="")&gt;0)*1)</f>
        <v>29</v>
      </c>
      <c r="D24" s="370">
        <f t="array" aca="1" ref="D24" ca="1">IF(Planung!$U$15,"",$D$12+QUOTIENT(($C24-$C$12),Planung!$U$11)*(Planung!$R$7+Planung!$R$9)/1440+SUM($O$12:$O23)/1440)</f>
        <v>0.52777777777777779</v>
      </c>
      <c r="E24" s="364">
        <f ca="1">IF(Planung!$U$15,"",MOD($C24-$C$12,Planung!$U$11)+1)</f>
        <v>1</v>
      </c>
      <c r="F24" s="564" t="s">
        <v>335</v>
      </c>
      <c r="G24" s="565" t="s">
        <v>5</v>
      </c>
      <c r="H24" s="566" t="s">
        <v>336</v>
      </c>
      <c r="I24" s="526" t="str">
        <f t="shared" ca="1" si="0"/>
        <v/>
      </c>
      <c r="J24" s="354" t="s">
        <v>5</v>
      </c>
      <c r="K24" s="355" t="str">
        <f t="shared" ca="1" si="1"/>
        <v/>
      </c>
      <c r="L24" s="359"/>
      <c r="M24" s="362" t="str">
        <f>Sprache!$E$71</f>
        <v>:</v>
      </c>
      <c r="N24" s="343"/>
      <c r="O24" s="382"/>
      <c r="Q24" s="736" t="str">
        <f>Sprache!$E$59</f>
        <v>Gruppenfünfte und -sechste</v>
      </c>
      <c r="R24" s="736"/>
      <c r="S24" s="736"/>
      <c r="T24" s="736"/>
      <c r="U24" s="736"/>
      <c r="V24" s="736"/>
      <c r="W24" s="194"/>
      <c r="X24" s="194"/>
      <c r="Y24" s="194"/>
      <c r="Z24" s="194"/>
      <c r="AA24" s="194"/>
      <c r="AD24" s="737" t="str">
        <f>$Q24</f>
        <v>Gruppenfünfte und -sechste</v>
      </c>
      <c r="AE24" s="737"/>
      <c r="AF24" s="737"/>
    </row>
    <row r="25" spans="2:32" ht="24" customHeight="1" thickTop="1" thickBot="1" x14ac:dyDescent="0.35">
      <c r="C25" s="416">
        <f t="array" aca="1" ref="C25" ca="1">$C$12+ROW(13:13)-SUM((($I$12:$I24="")+($K$12:$K24="")&gt;0)*1)</f>
        <v>29</v>
      </c>
      <c r="D25" s="370">
        <f t="array" aca="1" ref="D25" ca="1">IF(Planung!$U$15,"",$D$12+QUOTIENT(($C25-$C$12),Planung!$U$11)*(Planung!$R$7+Planung!$R$9)/1440+SUM($O$12:$O24)/1440)</f>
        <v>0.52777777777777779</v>
      </c>
      <c r="E25" s="364">
        <f ca="1">IF(Planung!$U$15,"",MOD($C25-$C$12,Planung!$U$11)+1)</f>
        <v>1</v>
      </c>
      <c r="F25" s="564" t="s">
        <v>331</v>
      </c>
      <c r="G25" s="565" t="s">
        <v>5</v>
      </c>
      <c r="H25" s="566" t="s">
        <v>332</v>
      </c>
      <c r="I25" s="526" t="str">
        <f t="shared" ca="1" si="0"/>
        <v>Murten 2</v>
      </c>
      <c r="J25" s="354" t="s">
        <v>5</v>
      </c>
      <c r="K25" s="355" t="str">
        <f t="shared" ca="1" si="1"/>
        <v>Burgdorf 11</v>
      </c>
      <c r="L25" s="359">
        <v>1</v>
      </c>
      <c r="M25" s="362" t="str">
        <f>Sprache!$E$71</f>
        <v>:</v>
      </c>
      <c r="N25" s="343">
        <v>5</v>
      </c>
      <c r="O25" s="382"/>
      <c r="Q25" s="744"/>
      <c r="R25" s="745"/>
      <c r="S25" s="196" t="str">
        <f>Sprache!$E$21</f>
        <v>SP</v>
      </c>
      <c r="T25" s="197" t="str">
        <f>Sprache!$E$22</f>
        <v>G</v>
      </c>
      <c r="U25" s="197" t="str">
        <f>Sprache!$E$23</f>
        <v>U</v>
      </c>
      <c r="V25" s="198" t="str">
        <f>Sprache!$E$24</f>
        <v>V</v>
      </c>
      <c r="W25" s="746" t="str">
        <f>Sprache!$E$25</f>
        <v>Tore</v>
      </c>
      <c r="X25" s="747"/>
      <c r="Y25" s="748"/>
      <c r="Z25" s="197" t="str">
        <f>Sprache!$E$26</f>
        <v>Diff.</v>
      </c>
      <c r="AA25" s="199" t="str">
        <f>Sprache!$E$27</f>
        <v>Pkt</v>
      </c>
      <c r="AD25" s="529"/>
      <c r="AE25" s="530" t="str">
        <f>Sprache!$E$10</f>
        <v>Teilnehmer bzw. Mannschaft</v>
      </c>
      <c r="AF25" s="455" t="str">
        <f>Sprache!$E$49</f>
        <v>Bonus</v>
      </c>
    </row>
    <row r="26" spans="2:32" ht="24" customHeight="1" x14ac:dyDescent="0.3">
      <c r="C26" s="416">
        <f t="array" aca="1" ref="C26" ca="1">$C$12+ROW(14:14)-SUM((($I$12:$I25="")+($K$12:$K25="")&gt;0)*1)</f>
        <v>30</v>
      </c>
      <c r="D26" s="370">
        <f t="array" aca="1" ref="D26" ca="1">IF(Planung!$U$15,"",$D$12+QUOTIENT(($C26-$C$12),Planung!$U$11)*(Planung!$R$7+Planung!$R$9)/1440+SUM($O$12:$O25)/1440)</f>
        <v>0.52777777777777779</v>
      </c>
      <c r="E26" s="570">
        <f ca="1">IF(Planung!$U$15,"",MOD($C26-$C$12,Planung!$U$11)+1)</f>
        <v>2</v>
      </c>
      <c r="F26" s="564" t="s">
        <v>328</v>
      </c>
      <c r="G26" s="565" t="s">
        <v>5</v>
      </c>
      <c r="H26" s="566" t="s">
        <v>329</v>
      </c>
      <c r="I26" s="527" t="str">
        <f t="shared" ca="1" si="0"/>
        <v>Murten 1</v>
      </c>
      <c r="J26" s="149" t="s">
        <v>5</v>
      </c>
      <c r="K26" s="348" t="str">
        <f t="shared" ca="1" si="1"/>
        <v>Thun 13_1</v>
      </c>
      <c r="L26" s="359">
        <v>4</v>
      </c>
      <c r="M26" s="362" t="str">
        <f>Sprache!$E$71</f>
        <v>:</v>
      </c>
      <c r="N26" s="343">
        <v>4</v>
      </c>
      <c r="O26" s="382"/>
      <c r="Q26" s="531">
        <f ca="1">IF(CalcE3!$K$13=0,"",1)</f>
        <v>1</v>
      </c>
      <c r="R26" s="410" t="str">
        <f ca="1">IF(Calc1!$F$14&lt;3,"",IF(AND(CalcE3!$K$13=0,AE30&lt;&gt;1),CalcE3!$Q$64,VLOOKUP(CalcE3!$B$4,CalcE3!$C$4:$N$12,4,0)))</f>
        <v>Langenthal 11</v>
      </c>
      <c r="S26" s="532">
        <f ca="1">IF(CalcE3!$K$13=0,"",VLOOKUP(CalcE3!$B$4,CalcE3!$C$4:$N$12,9,0))</f>
        <v>1</v>
      </c>
      <c r="T26" s="203">
        <f ca="1">IF(CalcE3!$K$13=0,"",VLOOKUP(CalcE3!$B$4,CalcE3!$C$4:$N$12,10,0))</f>
        <v>1</v>
      </c>
      <c r="U26" s="203">
        <f ca="1">IF(CalcE3!$K$13=0,"",VLOOKUP(CalcE3!$B$4,CalcE3!$C$4:$N$12,11,0))</f>
        <v>0</v>
      </c>
      <c r="V26" s="203">
        <f ca="1">IF(CalcE3!$K$13=0,"",VLOOKUP(CalcE3!$B$4,CalcE3!$C$4:$N$12,12,0))</f>
        <v>0</v>
      </c>
      <c r="W26" s="205">
        <f ca="1">IF(CalcE3!$K$13=0,"",VLOOKUP(CalcE3!$B$4,CalcE3!$C$4:$N$12,5,0))</f>
        <v>7</v>
      </c>
      <c r="X26" s="533" t="str">
        <f>Sprache!$E$71</f>
        <v>:</v>
      </c>
      <c r="Y26" s="207">
        <f ca="1">IF(CalcE3!$K$13=0,"",VLOOKUP(CalcE3!$B$4,CalcE3!$C$4:$N$12,6,0))</f>
        <v>0</v>
      </c>
      <c r="Z26" s="203">
        <f ca="1">IF(CalcE3!$K$13=0,"",VLOOKUP(CalcE3!$B$4,CalcE3!$C$4:$N$12,7,0))</f>
        <v>7</v>
      </c>
      <c r="AA26" s="208">
        <f ca="1">IF(CalcE3!$K$13=0,"",VLOOKUP(CalcE3!$B$4,CalcE3!$C$4:$N$12,8,0))</f>
        <v>3</v>
      </c>
      <c r="AD26" s="522" t="s">
        <v>333</v>
      </c>
      <c r="AE26" s="534" t="str">
        <f ca="1">IF(Turnierplan!$N$16="","",Turnierplan!$N$16)</f>
        <v>Langenthal 2</v>
      </c>
      <c r="AF26" s="457"/>
    </row>
    <row r="27" spans="2:32" ht="24" customHeight="1" x14ac:dyDescent="0.3">
      <c r="C27" s="416">
        <f t="array" aca="1" ref="C27" ca="1">$C$12+ROW(15:15)-SUM((($I$12:$I26="")+($K$12:$K26="")&gt;0)*1)</f>
        <v>31</v>
      </c>
      <c r="D27" s="370">
        <f t="array" aca="1" ref="D27" ca="1">IF(Planung!$U$15,"",$D$12+QUOTIENT(($C27-$C$12),Planung!$U$11)*(Planung!$R$7+Planung!$R$9)/1440+SUM($O$12:$O26)/1440)</f>
        <v>0.54166666666666663</v>
      </c>
      <c r="E27" s="364">
        <f ca="1">IF(Planung!$U$15,"",MOD($C27-$C$12,Planung!$U$11)+1)</f>
        <v>1</v>
      </c>
      <c r="F27" s="564" t="s">
        <v>333</v>
      </c>
      <c r="G27" s="565" t="s">
        <v>5</v>
      </c>
      <c r="H27" s="566" t="s">
        <v>334</v>
      </c>
      <c r="I27" s="526" t="str">
        <f t="shared" ca="1" si="0"/>
        <v>Langenthal 2</v>
      </c>
      <c r="J27" s="354" t="s">
        <v>5</v>
      </c>
      <c r="K27" s="355" t="str">
        <f t="shared" ca="1" si="1"/>
        <v>Langenthal 11</v>
      </c>
      <c r="L27" s="359">
        <v>0</v>
      </c>
      <c r="M27" s="362" t="str">
        <f>Sprache!$E$71</f>
        <v>:</v>
      </c>
      <c r="N27" s="343">
        <v>7</v>
      </c>
      <c r="O27" s="382"/>
      <c r="Q27" s="535">
        <f ca="1">IF(CalcE3!$K$13=0,"",IF(VLOOKUP(CalcE3!$B$5,CalcE3!$C$4:$E$12,3,0)=MAX($Q26:$Q26),VLOOKUP(CalcE3!$B$5,CalcE3!$C$4:$E$12,3,0),CalcE3!$B$5))</f>
        <v>2</v>
      </c>
      <c r="R27" s="412" t="str">
        <f ca="1">IF(OR(Calc1!$F$14&lt;3,AE30=1),"",IF(CalcE3!$K$13=0,CalcE3!$Q$65,VLOOKUP(CalcE3!$B$5,CalcE3!$C$4:$N$12,4,0)))</f>
        <v>Langenthal 2</v>
      </c>
      <c r="S27" s="218">
        <f ca="1">IF(CalcE3!$K$13=0,"",VLOOKUP(CalcE3!$B$5,CalcE3!$C$4:$N$12,9,0))</f>
        <v>1</v>
      </c>
      <c r="T27" s="193">
        <f ca="1">IF(CalcE3!$K$13=0,"",VLOOKUP(CalcE3!$B$5,CalcE3!$C$4:$N$12,10,0))</f>
        <v>0</v>
      </c>
      <c r="U27" s="193">
        <f ca="1">IF(CalcE3!$K$13=0,"",VLOOKUP(CalcE3!$B$5,CalcE3!$C$4:$N$12,11,0))</f>
        <v>0</v>
      </c>
      <c r="V27" s="193">
        <f ca="1">IF(CalcE3!$K$13=0,"",VLOOKUP(CalcE3!$B$5,CalcE3!$C$4:$N$12,12,0))</f>
        <v>1</v>
      </c>
      <c r="W27" s="214">
        <f ca="1">IF(CalcE3!$K$13=0,"",VLOOKUP(CalcE3!$B$5,CalcE3!$C$4:$N$12,5,0))</f>
        <v>0</v>
      </c>
      <c r="X27" s="536" t="str">
        <f>Sprache!$E$71</f>
        <v>:</v>
      </c>
      <c r="Y27" s="216">
        <f ca="1">IF(CalcE3!$K$13=0,"",VLOOKUP(CalcE3!$B$5,CalcE3!$C$4:$N$12,6,0))</f>
        <v>7</v>
      </c>
      <c r="Z27" s="193">
        <f ca="1">IF(CalcE3!$K$13=0,"",VLOOKUP(CalcE3!$B$5,CalcE3!$C$4:$N$12,7,0))</f>
        <v>-7</v>
      </c>
      <c r="AA27" s="217">
        <f ca="1">IF(CalcE3!$K$13=0,"",VLOOKUP(CalcE3!$B$5,CalcE3!$C$4:$N$12,8,0))</f>
        <v>0</v>
      </c>
      <c r="AD27" s="537" t="s">
        <v>334</v>
      </c>
      <c r="AE27" s="538" t="str">
        <f ca="1">IF(Turnierplan!$N$26="","",Turnierplan!$N$26)</f>
        <v>Langenthal 11</v>
      </c>
      <c r="AF27" s="458"/>
    </row>
    <row r="28" spans="2:32" ht="24" customHeight="1" thickBot="1" x14ac:dyDescent="0.35">
      <c r="C28" s="416">
        <f t="array" aca="1" ref="C28" ca="1">$C$12+ROW(16:16)-SUM((($I$12:$I27="")+($K$12:$K27="")&gt;0)*1)</f>
        <v>32</v>
      </c>
      <c r="D28" s="370">
        <f t="array" aca="1" ref="D28" ca="1">IF(Planung!$U$15,"",$D$12+QUOTIENT(($C28-$C$12),Planung!$U$11)*(Planung!$R$7+Planung!$R$9)/1440+SUM($O$12:$O27)/1440)</f>
        <v>0.54166666666666663</v>
      </c>
      <c r="E28" s="570">
        <f ca="1">IF(Planung!$U$15,"",MOD($C28-$C$12,Planung!$U$11)+1)</f>
        <v>2</v>
      </c>
      <c r="F28" s="564" t="s">
        <v>319</v>
      </c>
      <c r="G28" s="565" t="s">
        <v>5</v>
      </c>
      <c r="H28" s="566" t="s">
        <v>330</v>
      </c>
      <c r="I28" s="527" t="str">
        <f t="shared" ca="1" si="0"/>
        <v>Thun</v>
      </c>
      <c r="J28" s="149" t="s">
        <v>5</v>
      </c>
      <c r="K28" s="348" t="str">
        <f t="shared" ca="1" si="1"/>
        <v>Thun 13_2</v>
      </c>
      <c r="L28" s="359">
        <v>2</v>
      </c>
      <c r="M28" s="362" t="str">
        <f>Sprache!$E$71</f>
        <v>:</v>
      </c>
      <c r="N28" s="343">
        <v>8</v>
      </c>
      <c r="O28" s="382"/>
      <c r="Q28" s="535">
        <f ca="1">IF(CalcE3!$K$13=0,"",IF(VLOOKUP(CalcE3!$B$6,CalcE3!$C$4:$E$12,3,0)=MAX($Q26:$Q27),VLOOKUP(CalcE3!$B$6,CalcE3!$C$4:$E$12,3,0),CalcE3!$B$6))</f>
        <v>2</v>
      </c>
      <c r="R28" s="412" t="str">
        <f ca="1">IF(OR(Calc1!$F$14&lt;3,AE30=1),"",IF(CalcE3!$K$13=0,CalcE3!$Q$66,VLOOKUP(CalcE3!$B$6,CalcE3!$C$4:$N$12,4,0)))</f>
        <v/>
      </c>
      <c r="S28" s="218">
        <f ca="1">IF(CalcE3!$K$13=0,"",VLOOKUP(CalcE3!$B$6,CalcE3!$C$4:$N$12,9,0))</f>
        <v>0</v>
      </c>
      <c r="T28" s="193">
        <f ca="1">IF(CalcE3!$K$13=0,"",VLOOKUP(CalcE3!$B$6,CalcE3!$C$4:$N$12,10,0))</f>
        <v>0</v>
      </c>
      <c r="U28" s="193">
        <f ca="1">IF(CalcE3!$K$13=0,"",VLOOKUP(CalcE3!$B$6,CalcE3!$C$4:$N$12,11,0))</f>
        <v>0</v>
      </c>
      <c r="V28" s="193">
        <f ca="1">IF(CalcE3!$K$13=0,"",VLOOKUP(CalcE3!$B$6,CalcE3!$C$4:$N$12,12,0))</f>
        <v>0</v>
      </c>
      <c r="W28" s="214">
        <f ca="1">IF(CalcE3!$K$13=0,"",VLOOKUP(CalcE3!$B$6,CalcE3!$C$4:$N$12,5,0))</f>
        <v>0</v>
      </c>
      <c r="X28" s="536" t="str">
        <f>Sprache!$E$71</f>
        <v>:</v>
      </c>
      <c r="Y28" s="216">
        <f ca="1">IF(CalcE3!$K$13=0,"",VLOOKUP(CalcE3!$B$6,CalcE3!$C$4:$N$12,6,0))</f>
        <v>0</v>
      </c>
      <c r="Z28" s="193">
        <f ca="1">IF(CalcE3!$K$13=0,"",VLOOKUP(CalcE3!$B$6,CalcE3!$C$4:$N$12,7,0))</f>
        <v>0</v>
      </c>
      <c r="AA28" s="217">
        <f ca="1">IF(CalcE3!$K$13=0,"",VLOOKUP(CalcE3!$B$6,CalcE3!$C$4:$N$12,8,0))</f>
        <v>0</v>
      </c>
      <c r="AD28" s="523" t="s">
        <v>335</v>
      </c>
      <c r="AE28" s="538" t="str">
        <f ca="1">IF(Turnierplan!$N$17="","",Turnierplan!$N$17)</f>
        <v/>
      </c>
      <c r="AF28" s="458"/>
    </row>
    <row r="29" spans="2:32" ht="24" customHeight="1" thickBot="1" x14ac:dyDescent="0.35">
      <c r="C29" s="417">
        <f t="array" aca="1" ref="C29" ca="1">$C$12+ROW(17:17)-SUM((($I$12:$I28="")+($K$12:$K28="")&gt;0)*1)</f>
        <v>33</v>
      </c>
      <c r="D29" s="371">
        <f t="array" aca="1" ref="D29" ca="1">IF(Planung!$U$15,"",$D$12+QUOTIENT(($C29-$C$12),Planung!$U$11)*(Planung!$R$7+Planung!$R$9)/1440+SUM($O$12:$O28)/1440)</f>
        <v>0.55555555555555558</v>
      </c>
      <c r="E29" s="367">
        <f ca="1">IF(Planung!$U$15,"",MOD($C29-$C$12,Planung!$U$11)+1)</f>
        <v>1</v>
      </c>
      <c r="F29" s="567" t="s">
        <v>327</v>
      </c>
      <c r="G29" s="568" t="s">
        <v>5</v>
      </c>
      <c r="H29" s="569" t="s">
        <v>320</v>
      </c>
      <c r="I29" s="571" t="str">
        <f t="shared" ca="1" si="0"/>
        <v>Langenthal 1</v>
      </c>
      <c r="J29" s="572" t="s">
        <v>5</v>
      </c>
      <c r="K29" s="573" t="str">
        <f t="shared" ca="1" si="1"/>
        <v>Langenthal 13</v>
      </c>
      <c r="L29" s="360">
        <v>4</v>
      </c>
      <c r="M29" s="397" t="str">
        <f>Sprache!$E$71</f>
        <v>:</v>
      </c>
      <c r="N29" s="345">
        <v>0</v>
      </c>
      <c r="O29" s="544"/>
      <c r="Q29" s="539">
        <f ca="1">IF(CalcE3!$K$13=0,"",IF(VLOOKUP(CalcE3!$B$7,CalcE3!$C$4:$E$12,3,0)=MAX($Q26:$Q28),VLOOKUP(CalcE3!$B$7,CalcE3!$C$4:$E$12,3,0),CalcE3!$B$7))</f>
        <v>2</v>
      </c>
      <c r="R29" s="414" t="str">
        <f ca="1">IF(OR(Calc1!$F$14&lt;3,AE30=1),"",IF(CalcE3!$K$13=0,CalcE3!$Q$67,VLOOKUP(CalcE3!$B$7,CalcE3!$C$4:$N$12,4,0)))</f>
        <v/>
      </c>
      <c r="S29" s="229">
        <f ca="1">IF(CalcE3!$K$13=0,"",VLOOKUP(CalcE3!$B$7,CalcE3!$C$4:$N$12,9,0))</f>
        <v>0</v>
      </c>
      <c r="T29" s="223">
        <f ca="1">IF(CalcE3!$K$13=0,"",VLOOKUP(CalcE3!$B$7,CalcE3!$C$4:$N$12,10,0))</f>
        <v>0</v>
      </c>
      <c r="U29" s="223">
        <f ca="1">IF(CalcE3!$K$13=0,"",VLOOKUP(CalcE3!$B$7,CalcE3!$C$4:$N$12,11,0))</f>
        <v>0</v>
      </c>
      <c r="V29" s="223">
        <f ca="1">IF(CalcE3!$K$13=0,"",VLOOKUP(CalcE3!$B$7,CalcE3!$C$4:$N$12,12,0))</f>
        <v>0</v>
      </c>
      <c r="W29" s="225">
        <f ca="1">IF(CalcE3!$K$13=0,"",VLOOKUP(CalcE3!$B$7,CalcE3!$C$4:$N$12,5,0))</f>
        <v>0</v>
      </c>
      <c r="X29" s="540" t="str">
        <f>Sprache!$E$71</f>
        <v>:</v>
      </c>
      <c r="Y29" s="227">
        <f ca="1">IF(CalcE3!$K$13=0,"",VLOOKUP(CalcE3!$B$7,CalcE3!$C$4:$N$12,6,0))</f>
        <v>0</v>
      </c>
      <c r="Z29" s="223">
        <f ca="1">IF(CalcE3!$K$13=0,"",VLOOKUP(CalcE3!$B$7,CalcE3!$C$4:$N$12,7,0))</f>
        <v>0</v>
      </c>
      <c r="AA29" s="228">
        <f ca="1">IF(CalcE3!$K$13=0,"",VLOOKUP(CalcE3!$B$7,CalcE3!$C$4:$N$12,8,0))</f>
        <v>0</v>
      </c>
      <c r="AD29" s="541" t="s">
        <v>336</v>
      </c>
      <c r="AE29" s="542" t="str">
        <f ca="1">IF(Turnierplan!$N$27="","",Turnierplan!$N$27)</f>
        <v/>
      </c>
      <c r="AF29" s="459"/>
    </row>
    <row r="30" spans="2:32" ht="24" customHeight="1" thickTop="1" x14ac:dyDescent="0.3">
      <c r="AE30" s="582">
        <f t="array" aca="1" ref="AE30" ca="1">SUM((AE26:AE29&lt;&gt;"")*1)</f>
        <v>2</v>
      </c>
    </row>
    <row r="31" spans="2:32" ht="24" customHeight="1" x14ac:dyDescent="0.3">
      <c r="C31" s="379"/>
      <c r="D31" s="379"/>
      <c r="E31" s="379"/>
      <c r="F31" s="379"/>
      <c r="G31" s="379"/>
      <c r="H31" s="379"/>
      <c r="I31" s="703" t="str">
        <f>Sprache!$E$29</f>
        <v>Turnierende:</v>
      </c>
      <c r="J31" s="703"/>
      <c r="K31" s="380">
        <f ca="1">IF(Planung!$R$13="","",$D$29+Planung!$R$7/1440)</f>
        <v>0.56597222222222221</v>
      </c>
      <c r="L31" s="381"/>
      <c r="M31" s="381"/>
      <c r="N31" s="381"/>
      <c r="O31" s="381"/>
    </row>
    <row r="32" spans="2:32" ht="24" customHeight="1" thickBot="1" x14ac:dyDescent="0.35">
      <c r="D32" s="373"/>
    </row>
    <row r="33" spans="5:18" ht="24" customHeight="1" thickBot="1" x14ac:dyDescent="0.35">
      <c r="F33" s="115"/>
      <c r="G33" s="543"/>
      <c r="H33" s="492" t="str">
        <f>Sprache!$E$79</f>
        <v>Rang</v>
      </c>
      <c r="I33" s="733" t="str">
        <f>"  "&amp;Sprache!$E$10</f>
        <v xml:space="preserve">  Teilnehmer bzw. Mannschaft</v>
      </c>
      <c r="J33" s="734"/>
      <c r="K33" s="735"/>
    </row>
    <row r="34" spans="5:18" ht="24" customHeight="1" thickTop="1" x14ac:dyDescent="0.3">
      <c r="E34" s="374">
        <v>1</v>
      </c>
      <c r="F34" s="128"/>
      <c r="G34" s="128"/>
      <c r="H34" s="428">
        <v>1</v>
      </c>
      <c r="I34" s="697" t="str">
        <f ca="1">IF(CalcE1!$K$13=0,"",$R$12)</f>
        <v>Langenthal 1</v>
      </c>
      <c r="J34" s="697"/>
      <c r="K34" s="698"/>
    </row>
    <row r="35" spans="5:18" ht="24" customHeight="1" x14ac:dyDescent="0.3">
      <c r="E35" s="374">
        <v>2</v>
      </c>
      <c r="F35" s="128"/>
      <c r="G35" s="128"/>
      <c r="H35" s="429">
        <v>2</v>
      </c>
      <c r="I35" s="699" t="str">
        <f ca="1">IF(CalcE1!$K$13=0,"",$R$13)</f>
        <v>Langenthal 13</v>
      </c>
      <c r="J35" s="699"/>
      <c r="K35" s="700"/>
    </row>
    <row r="36" spans="5:18" ht="24" customHeight="1" x14ac:dyDescent="0.3">
      <c r="E36" s="374">
        <v>3</v>
      </c>
      <c r="F36" s="128"/>
      <c r="G36" s="128"/>
      <c r="H36" s="430">
        <v>3</v>
      </c>
      <c r="I36" s="701" t="str">
        <f ca="1">IF(CalcE1!$K$13=0,"",$R$14)</f>
        <v>Thun 13_1</v>
      </c>
      <c r="J36" s="701"/>
      <c r="K36" s="702"/>
    </row>
    <row r="37" spans="5:18" ht="24" customHeight="1" x14ac:dyDescent="0.3">
      <c r="E37" s="374">
        <v>4</v>
      </c>
      <c r="F37" s="128"/>
      <c r="G37" s="128"/>
      <c r="H37" s="431">
        <v>4</v>
      </c>
      <c r="I37" s="695" t="str">
        <f ca="1">IF(CalcE1!$K$13=0,"",$R$15)</f>
        <v>Murten 1</v>
      </c>
      <c r="J37" s="695"/>
      <c r="K37" s="696"/>
    </row>
    <row r="38" spans="5:18" ht="24" customHeight="1" x14ac:dyDescent="0.3">
      <c r="E38" s="374">
        <v>5</v>
      </c>
      <c r="F38" s="128"/>
      <c r="G38" s="128"/>
      <c r="H38" s="431">
        <v>5</v>
      </c>
      <c r="I38" s="695" t="str">
        <f ca="1">IF(AND(CalcE2!$K$13=0,CalcE2!$F$13&lt;&gt;1),"",$R$19)</f>
        <v>Thun 13_2</v>
      </c>
      <c r="J38" s="695"/>
      <c r="K38" s="696"/>
    </row>
    <row r="39" spans="5:18" ht="24" customHeight="1" x14ac:dyDescent="0.3">
      <c r="E39" s="374">
        <v>6</v>
      </c>
      <c r="F39" s="128"/>
      <c r="G39" s="128"/>
      <c r="H39" s="431">
        <v>6</v>
      </c>
      <c r="I39" s="695" t="str">
        <f ca="1">IF(CalcE2!$K$13=0,"",$R$20)</f>
        <v>Burgdorf 11</v>
      </c>
      <c r="J39" s="695"/>
      <c r="K39" s="696"/>
    </row>
    <row r="40" spans="5:18" ht="24" customHeight="1" x14ac:dyDescent="0.3">
      <c r="E40" s="374">
        <v>7</v>
      </c>
      <c r="F40" s="128"/>
      <c r="G40" s="128"/>
      <c r="H40" s="431">
        <v>7</v>
      </c>
      <c r="I40" s="695" t="str">
        <f ca="1">IF(CalcE2!$K$13=0,"",$R$21)</f>
        <v>Thun</v>
      </c>
      <c r="J40" s="695"/>
      <c r="K40" s="696"/>
      <c r="R40" s="574"/>
    </row>
    <row r="41" spans="5:18" ht="24" customHeight="1" x14ac:dyDescent="0.3">
      <c r="E41" s="374">
        <v>8</v>
      </c>
      <c r="F41" s="128"/>
      <c r="G41" s="128"/>
      <c r="H41" s="431">
        <v>8</v>
      </c>
      <c r="I41" s="695" t="str">
        <f ca="1">IF(CalcE2!$K$13=0,"",$R$22)</f>
        <v>Murten 2</v>
      </c>
      <c r="J41" s="695"/>
      <c r="K41" s="696"/>
    </row>
    <row r="42" spans="5:18" ht="24" customHeight="1" x14ac:dyDescent="0.3">
      <c r="E42" s="374">
        <v>9</v>
      </c>
      <c r="F42" s="128"/>
      <c r="G42" s="128"/>
      <c r="H42" s="431">
        <v>9</v>
      </c>
      <c r="I42" s="695" t="str">
        <f ca="1">IF(AND(CalcE3!$K$13=0,CalcE3!$F$13&lt;&gt;1),"",$R$26)</f>
        <v>Langenthal 11</v>
      </c>
      <c r="J42" s="695"/>
      <c r="K42" s="696"/>
    </row>
    <row r="43" spans="5:18" ht="24" customHeight="1" x14ac:dyDescent="0.3">
      <c r="E43" s="374">
        <v>10</v>
      </c>
      <c r="F43" s="128"/>
      <c r="G43" s="128"/>
      <c r="H43" s="431">
        <v>10</v>
      </c>
      <c r="I43" s="695" t="str">
        <f ca="1">IF(CalcE3!$K$13=0,"",$R$27)</f>
        <v>Langenthal 2</v>
      </c>
      <c r="J43" s="695"/>
      <c r="K43" s="696"/>
    </row>
    <row r="44" spans="5:18" ht="24" customHeight="1" x14ac:dyDescent="0.3">
      <c r="E44" s="374">
        <v>11</v>
      </c>
      <c r="F44" s="128"/>
      <c r="G44" s="128"/>
      <c r="H44" s="431">
        <v>11</v>
      </c>
      <c r="I44" s="695" t="str">
        <f ca="1">IF(CalcE3!$K$13=0,"",$R$28)</f>
        <v/>
      </c>
      <c r="J44" s="695"/>
      <c r="K44" s="696"/>
    </row>
    <row r="45" spans="5:18" ht="24" customHeight="1" thickBot="1" x14ac:dyDescent="0.35">
      <c r="E45" s="374">
        <v>12</v>
      </c>
      <c r="F45" s="128"/>
      <c r="G45" s="128"/>
      <c r="H45" s="432">
        <v>12</v>
      </c>
      <c r="I45" s="685" t="str">
        <f ca="1">IF(CalcE3!$K$13=0,"",$R$29)</f>
        <v/>
      </c>
      <c r="J45" s="685"/>
      <c r="K45" s="686"/>
    </row>
    <row r="46" spans="5:18" ht="24" customHeight="1" thickTop="1" x14ac:dyDescent="0.3"/>
    <row r="47" spans="5:18" ht="12.75" customHeight="1" x14ac:dyDescent="0.3"/>
  </sheetData>
  <sheetProtection selectLockedCells="1"/>
  <mergeCells count="35">
    <mergeCell ref="I31:J31"/>
    <mergeCell ref="O10:O11"/>
    <mergeCell ref="Q10:V10"/>
    <mergeCell ref="AD10:AF10"/>
    <mergeCell ref="Q11:R11"/>
    <mergeCell ref="W11:Y11"/>
    <mergeCell ref="Q18:R18"/>
    <mergeCell ref="W18:Y18"/>
    <mergeCell ref="Q24:V24"/>
    <mergeCell ref="AD24:AF24"/>
    <mergeCell ref="Q25:R25"/>
    <mergeCell ref="W25:Y25"/>
    <mergeCell ref="I2:Y2"/>
    <mergeCell ref="I3:Y3"/>
    <mergeCell ref="I4:Y4"/>
    <mergeCell ref="I5:Y5"/>
    <mergeCell ref="L7:R8"/>
    <mergeCell ref="C10:F10"/>
    <mergeCell ref="I11:K11"/>
    <mergeCell ref="L11:N11"/>
    <mergeCell ref="Q17:V17"/>
    <mergeCell ref="AD17:AF17"/>
    <mergeCell ref="I42:K42"/>
    <mergeCell ref="I43:K43"/>
    <mergeCell ref="I44:K44"/>
    <mergeCell ref="I45:K45"/>
    <mergeCell ref="I38:K38"/>
    <mergeCell ref="I41:K41"/>
    <mergeCell ref="I40:K40"/>
    <mergeCell ref="I39:K39"/>
    <mergeCell ref="I37:K37"/>
    <mergeCell ref="I36:K36"/>
    <mergeCell ref="I35:K35"/>
    <mergeCell ref="I34:K34"/>
    <mergeCell ref="I33:K33"/>
  </mergeCells>
  <conditionalFormatting sqref="C12:N29">
    <cfRule type="expression" dxfId="7" priority="13">
      <formula>OR($I12="",$K12="")</formula>
    </cfRule>
  </conditionalFormatting>
  <conditionalFormatting sqref="Q12:AA15 Q19:AA22 Q26:AA29">
    <cfRule type="expression" dxfId="5" priority="1">
      <formula>$R12=""</formula>
    </cfRule>
    <cfRule type="expression" dxfId="4" priority="2">
      <formula>OR(AND($Q12=$Q11,$R11&lt;&gt;""),AND($Q12=$Q13,$R13&lt;&gt;""))</formula>
    </cfRule>
  </conditionalFormatting>
  <pageMargins left="0.7" right="0.7" top="0.78740157499999996" bottom="0.78740157499999996" header="0.3" footer="0.3"/>
  <pageSetup paperSize="9" orientation="portrait" horizontalDpi="4294967293" r:id="rId1"/>
  <drawing r:id="rId2"/>
  <extLst>
    <ext xmlns:x14="http://schemas.microsoft.com/office/spreadsheetml/2009/9/main" uri="{78C0D931-6437-407d-A8EE-F0AAD7539E65}">
      <x14:conditionalFormattings>
        <x14:conditionalFormatting xmlns:xm="http://schemas.microsoft.com/office/excel/2006/main">
          <x14:cfRule type="expression" priority="3" id="{648D8133-7717-4F1D-AB74-A1A63E64B3CD}">
            <xm:f>$H34&gt;2*Calc1!$F$14-MOD((Calc1!$F$13+Calc2!$F$13),2)</xm:f>
            <x14:dxf>
              <numFmt numFmtId="165" formatCode=";;;"/>
            </x14:dxf>
          </x14:cfRule>
          <xm:sqref>H34:H45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99"/>
  <sheetViews>
    <sheetView showGridLines="0" showRowColHeaders="0" topLeftCell="A65" workbookViewId="0">
      <selection activeCell="J1" sqref="J1"/>
    </sheetView>
  </sheetViews>
  <sheetFormatPr baseColWidth="10" defaultColWidth="0" defaultRowHeight="12.5" zeroHeight="1" x14ac:dyDescent="0.25"/>
  <cols>
    <col min="1" max="1" width="11.453125" customWidth="1"/>
    <col min="2" max="2" width="19.26953125" hidden="1" customWidth="1"/>
    <col min="3" max="3" width="11.453125" hidden="1" customWidth="1"/>
    <col min="4" max="4" width="7" hidden="1" customWidth="1"/>
    <col min="5" max="5" width="44.7265625" hidden="1" customWidth="1"/>
    <col min="6" max="8" width="44.7265625" customWidth="1"/>
    <col min="9" max="9" width="3.453125" customWidth="1"/>
    <col min="10" max="10" width="17.7265625" customWidth="1"/>
    <col min="11" max="11" width="9.1796875" customWidth="1"/>
    <col min="12" max="12" width="19.7265625" customWidth="1"/>
    <col min="13" max="13" width="0" hidden="1" customWidth="1"/>
    <col min="14" max="16384" width="11.453125" hidden="1"/>
  </cols>
  <sheetData>
    <row r="1" spans="2:12" ht="34" thickBot="1" x14ac:dyDescent="0.8">
      <c r="B1" s="84"/>
      <c r="F1" s="604" t="str">
        <f>$E$35</f>
        <v>Sprache wählen</v>
      </c>
      <c r="G1" s="604"/>
      <c r="H1" s="604"/>
      <c r="I1" s="101"/>
      <c r="J1" s="103" t="s">
        <v>152</v>
      </c>
      <c r="K1" s="167" t="str">
        <f>_xlfn.UNICHAR(8592)</f>
        <v>←</v>
      </c>
      <c r="L1" s="166" t="str">
        <f>$E$67</f>
        <v>Hier klicken und Sprache wählen</v>
      </c>
    </row>
    <row r="2" spans="2:12" ht="11.25" customHeight="1" thickBot="1" x14ac:dyDescent="0.3">
      <c r="F2" s="751"/>
      <c r="G2" s="751"/>
      <c r="I2" s="66"/>
      <c r="J2" s="67"/>
    </row>
    <row r="3" spans="2:12" ht="13" thickTop="1" x14ac:dyDescent="0.25">
      <c r="B3" s="68" t="s">
        <v>116</v>
      </c>
      <c r="C3" s="69">
        <f>IF(AND($J$1&lt;&gt;B4,$J$1&lt;&gt;B5),1,0)</f>
        <v>0</v>
      </c>
      <c r="D3" s="752"/>
      <c r="E3" s="754"/>
      <c r="F3" s="755" t="s">
        <v>116</v>
      </c>
      <c r="G3" s="757" t="s">
        <v>152</v>
      </c>
      <c r="H3" s="749" t="s">
        <v>115</v>
      </c>
      <c r="I3" s="70"/>
    </row>
    <row r="4" spans="2:12" ht="13" thickBot="1" x14ac:dyDescent="0.3">
      <c r="B4" s="68" t="s">
        <v>152</v>
      </c>
      <c r="C4" s="69">
        <f>IF($J$1=B4,1,0)</f>
        <v>1</v>
      </c>
      <c r="D4" s="753"/>
      <c r="E4" s="754"/>
      <c r="F4" s="756"/>
      <c r="G4" s="758"/>
      <c r="H4" s="750"/>
      <c r="I4" s="71"/>
      <c r="J4" s="72"/>
    </row>
    <row r="5" spans="2:12" ht="29" thickTop="1" x14ac:dyDescent="0.65">
      <c r="B5" s="68" t="s">
        <v>115</v>
      </c>
      <c r="C5" s="69">
        <f>IF($J$1=B5,1,0)</f>
        <v>0</v>
      </c>
      <c r="E5" s="68"/>
      <c r="F5" s="76" t="str">
        <f>$E$36</f>
        <v>Überschriften</v>
      </c>
      <c r="G5" s="77"/>
      <c r="H5" s="78"/>
      <c r="I5" s="71"/>
      <c r="J5" s="72"/>
    </row>
    <row r="6" spans="2:12" x14ac:dyDescent="0.25">
      <c r="E6" s="68" t="str">
        <f>IF($C$3,F6,IF($C$4,G6,IF($H6&lt;&gt;"",$H6,$F6)))</f>
        <v>Tie Break Vorrunde</v>
      </c>
      <c r="F6" s="75" t="s">
        <v>226</v>
      </c>
      <c r="G6" s="73" t="s">
        <v>225</v>
      </c>
      <c r="H6" s="96"/>
    </row>
    <row r="7" spans="2:12" x14ac:dyDescent="0.25">
      <c r="E7" s="68" t="str">
        <f t="shared" ref="E7:E94" si="0">IF($C$3,F7,IF($C$4,G7,IF($H7&lt;&gt;"",$H7,$F7)))</f>
        <v>Direkte Vergleiche</v>
      </c>
      <c r="F7" s="75" t="s">
        <v>117</v>
      </c>
      <c r="G7" s="73" t="s">
        <v>13</v>
      </c>
      <c r="H7" s="74"/>
    </row>
    <row r="8" spans="2:12" x14ac:dyDescent="0.25">
      <c r="E8" s="68" t="str">
        <f t="shared" si="0"/>
        <v>Dein Datum</v>
      </c>
      <c r="F8" s="94" t="s">
        <v>147</v>
      </c>
      <c r="G8" s="93" t="s">
        <v>146</v>
      </c>
      <c r="H8" s="74"/>
    </row>
    <row r="9" spans="2:12" ht="15" customHeight="1" x14ac:dyDescent="0.65">
      <c r="E9" s="68" t="str">
        <f t="shared" si="0"/>
        <v>Nr.</v>
      </c>
      <c r="F9" s="91" t="s">
        <v>120</v>
      </c>
      <c r="G9" s="90" t="s">
        <v>0</v>
      </c>
      <c r="H9" s="74"/>
      <c r="I9" s="82"/>
    </row>
    <row r="10" spans="2:12" ht="15" customHeight="1" x14ac:dyDescent="0.65">
      <c r="E10" s="68" t="str">
        <f t="shared" si="0"/>
        <v>Teilnehmer bzw. Mannschaft</v>
      </c>
      <c r="F10" s="91" t="s">
        <v>121</v>
      </c>
      <c r="G10" s="90" t="s">
        <v>22</v>
      </c>
      <c r="H10" s="74"/>
      <c r="I10" s="82"/>
    </row>
    <row r="11" spans="2:12" ht="15" customHeight="1" x14ac:dyDescent="0.65">
      <c r="E11" s="68" t="str">
        <f t="shared" si="0"/>
        <v>Ergebnisse</v>
      </c>
      <c r="F11" s="91" t="s">
        <v>122</v>
      </c>
      <c r="G11" s="90" t="s">
        <v>23</v>
      </c>
      <c r="H11" s="74"/>
      <c r="I11" s="82"/>
    </row>
    <row r="12" spans="2:12" ht="15" customHeight="1" x14ac:dyDescent="0.65">
      <c r="E12" s="68" t="str">
        <f t="shared" si="0"/>
        <v>Tabelle</v>
      </c>
      <c r="F12" s="91" t="s">
        <v>123</v>
      </c>
      <c r="G12" s="90" t="s">
        <v>14</v>
      </c>
      <c r="H12" s="74"/>
      <c r="I12" s="82"/>
    </row>
    <row r="13" spans="2:12" ht="15" customHeight="1" x14ac:dyDescent="0.65">
      <c r="E13" s="68" t="str">
        <f t="shared" si="0"/>
        <v>Tabelle (Kopie)</v>
      </c>
      <c r="F13" s="91" t="s">
        <v>124</v>
      </c>
      <c r="G13" s="90" t="s">
        <v>53</v>
      </c>
      <c r="H13" s="74"/>
      <c r="I13" s="82"/>
    </row>
    <row r="14" spans="2:12" ht="15" customHeight="1" x14ac:dyDescent="0.65">
      <c r="E14" s="68" t="str">
        <f t="shared" si="0"/>
        <v>Spielpaarung</v>
      </c>
      <c r="F14" s="91" t="s">
        <v>127</v>
      </c>
      <c r="G14" s="90" t="s">
        <v>1</v>
      </c>
      <c r="H14" s="74"/>
      <c r="I14" s="82"/>
    </row>
    <row r="15" spans="2:12" ht="15" customHeight="1" x14ac:dyDescent="0.65">
      <c r="E15" s="68" t="str">
        <f t="shared" si="0"/>
        <v>Ergebnis</v>
      </c>
      <c r="F15" s="91" t="s">
        <v>128</v>
      </c>
      <c r="G15" s="90" t="s">
        <v>2</v>
      </c>
      <c r="H15" s="74"/>
      <c r="I15" s="82"/>
    </row>
    <row r="16" spans="2:12" ht="15" customHeight="1" x14ac:dyDescent="0.65">
      <c r="E16" s="68" t="str">
        <f t="shared" si="0"/>
        <v>Gruppe</v>
      </c>
      <c r="F16" s="91" t="s">
        <v>204</v>
      </c>
      <c r="G16" s="90" t="s">
        <v>203</v>
      </c>
      <c r="H16" s="74"/>
      <c r="I16" s="82"/>
    </row>
    <row r="17" spans="5:13" ht="15" customHeight="1" x14ac:dyDescent="0.65">
      <c r="E17" s="68" t="str">
        <f t="shared" si="0"/>
        <v>Grp</v>
      </c>
      <c r="F17" s="91" t="s">
        <v>205</v>
      </c>
      <c r="G17" s="90" t="s">
        <v>205</v>
      </c>
      <c r="H17" s="74"/>
      <c r="I17" s="82"/>
    </row>
    <row r="18" spans="5:13" ht="15" customHeight="1" x14ac:dyDescent="0.65">
      <c r="E18" s="68" t="str">
        <f t="shared" si="0"/>
        <v>Vorrunde</v>
      </c>
      <c r="F18" s="91" t="s">
        <v>220</v>
      </c>
      <c r="G18" s="90" t="s">
        <v>218</v>
      </c>
      <c r="H18" s="74"/>
      <c r="I18" s="82"/>
    </row>
    <row r="19" spans="5:13" ht="15" customHeight="1" x14ac:dyDescent="0.65">
      <c r="E19" s="68" t="str">
        <f t="shared" si="0"/>
        <v>Endrunde</v>
      </c>
      <c r="F19" s="91" t="s">
        <v>221</v>
      </c>
      <c r="G19" s="90" t="s">
        <v>219</v>
      </c>
      <c r="H19" s="74"/>
      <c r="I19" s="82"/>
    </row>
    <row r="20" spans="5:13" ht="14.5" x14ac:dyDescent="0.35">
      <c r="E20" s="68" t="str">
        <f t="shared" si="0"/>
        <v>Zusätzl. Pause (min)</v>
      </c>
      <c r="F20" s="94" t="s">
        <v>235</v>
      </c>
      <c r="G20" s="93" t="s">
        <v>234</v>
      </c>
      <c r="H20" s="74"/>
      <c r="I20" s="83"/>
      <c r="J20" s="83"/>
      <c r="K20" s="83"/>
      <c r="L20" s="83"/>
      <c r="M20" s="83"/>
    </row>
    <row r="21" spans="5:13" ht="14.5" x14ac:dyDescent="0.35">
      <c r="E21" s="68" t="str">
        <f t="shared" si="0"/>
        <v>SP</v>
      </c>
      <c r="F21" s="94" t="s">
        <v>105</v>
      </c>
      <c r="G21" s="93" t="s">
        <v>129</v>
      </c>
      <c r="H21" s="74"/>
      <c r="I21" s="83"/>
      <c r="J21" s="83"/>
      <c r="K21" s="83"/>
      <c r="L21" s="83"/>
      <c r="M21" s="83"/>
    </row>
    <row r="22" spans="5:13" ht="14.5" x14ac:dyDescent="0.35">
      <c r="E22" s="68" t="str">
        <f t="shared" si="0"/>
        <v>G</v>
      </c>
      <c r="F22" s="94" t="s">
        <v>106</v>
      </c>
      <c r="G22" s="93" t="s">
        <v>130</v>
      </c>
      <c r="H22" s="74"/>
      <c r="I22" s="83"/>
      <c r="J22" s="83"/>
      <c r="K22" s="83"/>
      <c r="L22" s="83"/>
      <c r="M22" s="83"/>
    </row>
    <row r="23" spans="5:13" ht="14.5" x14ac:dyDescent="0.35">
      <c r="E23" s="68" t="str">
        <f t="shared" si="0"/>
        <v>U</v>
      </c>
      <c r="F23" s="94" t="s">
        <v>107</v>
      </c>
      <c r="G23" s="93" t="s">
        <v>131</v>
      </c>
      <c r="H23" s="74"/>
      <c r="I23" s="83"/>
      <c r="J23" s="83"/>
      <c r="K23" s="83"/>
      <c r="L23" s="83"/>
      <c r="M23" s="83"/>
    </row>
    <row r="24" spans="5:13" ht="14.5" x14ac:dyDescent="0.35">
      <c r="E24" s="68" t="str">
        <f t="shared" si="0"/>
        <v>V</v>
      </c>
      <c r="F24" s="94" t="s">
        <v>108</v>
      </c>
      <c r="G24" s="93" t="s">
        <v>132</v>
      </c>
      <c r="H24" s="74"/>
      <c r="I24" s="83"/>
      <c r="J24" s="83"/>
      <c r="K24" s="83"/>
      <c r="L24" s="83"/>
      <c r="M24" s="83"/>
    </row>
    <row r="25" spans="5:13" ht="14.5" x14ac:dyDescent="0.35">
      <c r="E25" s="68" t="str">
        <f t="shared" si="0"/>
        <v>Tore</v>
      </c>
      <c r="F25" s="94" t="s">
        <v>96</v>
      </c>
      <c r="G25" s="93" t="s">
        <v>3</v>
      </c>
      <c r="H25" s="74"/>
      <c r="I25" s="83"/>
      <c r="J25" s="83"/>
      <c r="K25" s="83"/>
      <c r="L25" s="83"/>
      <c r="M25" s="83"/>
    </row>
    <row r="26" spans="5:13" ht="14.5" x14ac:dyDescent="0.35">
      <c r="E26" s="68" t="str">
        <f t="shared" si="0"/>
        <v>Diff.</v>
      </c>
      <c r="F26" s="94" t="s">
        <v>111</v>
      </c>
      <c r="G26" s="93" t="s">
        <v>4</v>
      </c>
      <c r="H26" s="74"/>
      <c r="I26" s="83"/>
      <c r="J26" s="83"/>
      <c r="K26" s="83"/>
      <c r="L26" s="83"/>
      <c r="M26" s="83"/>
    </row>
    <row r="27" spans="5:13" ht="14.5" x14ac:dyDescent="0.35">
      <c r="E27" s="68" t="str">
        <f t="shared" si="0"/>
        <v>Pkt</v>
      </c>
      <c r="F27" s="94" t="s">
        <v>112</v>
      </c>
      <c r="G27" s="93" t="s">
        <v>133</v>
      </c>
      <c r="H27" s="74"/>
      <c r="I27" s="83"/>
      <c r="J27" s="83"/>
      <c r="K27" s="83"/>
      <c r="L27" s="83"/>
      <c r="M27" s="83"/>
    </row>
    <row r="28" spans="5:13" ht="14.5" x14ac:dyDescent="0.35">
      <c r="E28" s="68" t="str">
        <f t="shared" si="0"/>
        <v>erz. Tore</v>
      </c>
      <c r="F28" s="94" t="s">
        <v>109</v>
      </c>
      <c r="G28" s="93" t="s">
        <v>156</v>
      </c>
      <c r="H28" s="74"/>
      <c r="I28" s="83"/>
      <c r="J28" s="83"/>
      <c r="K28" s="83"/>
      <c r="L28" s="83"/>
      <c r="M28" s="83"/>
    </row>
    <row r="29" spans="5:13" x14ac:dyDescent="0.25">
      <c r="E29" s="68" t="str">
        <f t="shared" si="0"/>
        <v>Turnierende:</v>
      </c>
      <c r="F29" s="94" t="s">
        <v>237</v>
      </c>
      <c r="G29" s="93" t="s">
        <v>236</v>
      </c>
      <c r="H29" s="74"/>
    </row>
    <row r="30" spans="5:13" x14ac:dyDescent="0.25">
      <c r="E30" s="68" t="str">
        <f t="shared" si="0"/>
        <v>Teilnehmer und Ablaufplan</v>
      </c>
      <c r="F30" s="94" t="s">
        <v>134</v>
      </c>
      <c r="G30" s="93" t="s">
        <v>20</v>
      </c>
      <c r="H30" s="74"/>
    </row>
    <row r="31" spans="5:13" x14ac:dyDescent="0.25">
      <c r="E31" s="68" t="str">
        <f t="shared" si="0"/>
        <v>Teilnehmer</v>
      </c>
      <c r="F31" s="95" t="s">
        <v>135</v>
      </c>
      <c r="G31" s="93" t="s">
        <v>21</v>
      </c>
      <c r="H31" s="74"/>
    </row>
    <row r="32" spans="5:13" x14ac:dyDescent="0.25">
      <c r="E32" s="68" t="str">
        <f t="shared" si="0"/>
        <v>Ablaufplan</v>
      </c>
      <c r="F32" s="95" t="s">
        <v>136</v>
      </c>
      <c r="G32" s="93" t="s">
        <v>24</v>
      </c>
      <c r="H32" s="74"/>
    </row>
    <row r="33" spans="5:8" x14ac:dyDescent="0.25">
      <c r="E33" s="68" t="str">
        <f t="shared" si="0"/>
        <v>Spiel-Nr.</v>
      </c>
      <c r="F33" s="95" t="s">
        <v>137</v>
      </c>
      <c r="G33" s="93" t="s">
        <v>52</v>
      </c>
      <c r="H33" s="74"/>
    </row>
    <row r="34" spans="5:8" x14ac:dyDescent="0.25">
      <c r="E34" s="68" t="str">
        <f t="shared" si="0"/>
        <v>Paarungen</v>
      </c>
      <c r="F34" s="95" t="s">
        <v>140</v>
      </c>
      <c r="G34" s="93" t="s">
        <v>54</v>
      </c>
      <c r="H34" s="74"/>
    </row>
    <row r="35" spans="5:8" x14ac:dyDescent="0.25">
      <c r="E35" s="68" t="str">
        <f t="shared" si="0"/>
        <v>Sprache wählen</v>
      </c>
      <c r="F35" s="94" t="s">
        <v>114</v>
      </c>
      <c r="G35" s="93" t="s">
        <v>145</v>
      </c>
      <c r="H35" s="74"/>
    </row>
    <row r="36" spans="5:8" x14ac:dyDescent="0.25">
      <c r="E36" s="68" t="str">
        <f t="shared" si="0"/>
        <v>Überschriften</v>
      </c>
      <c r="F36" s="94" t="s">
        <v>118</v>
      </c>
      <c r="G36" s="93" t="s">
        <v>142</v>
      </c>
      <c r="H36" s="74"/>
    </row>
    <row r="37" spans="5:8" x14ac:dyDescent="0.25">
      <c r="E37" s="68" t="str">
        <f t="shared" si="0"/>
        <v>Meldungen</v>
      </c>
      <c r="F37" s="94" t="s">
        <v>143</v>
      </c>
      <c r="G37" s="93" t="s">
        <v>144</v>
      </c>
      <c r="H37" s="74"/>
    </row>
    <row r="38" spans="5:8" x14ac:dyDescent="0.25">
      <c r="E38" s="68" t="str">
        <f t="shared" si="0"/>
        <v>Deine Überschriften</v>
      </c>
      <c r="F38" s="94" t="s">
        <v>150</v>
      </c>
      <c r="G38" s="93" t="s">
        <v>149</v>
      </c>
      <c r="H38" s="74"/>
    </row>
    <row r="39" spans="5:8" x14ac:dyDescent="0.25">
      <c r="E39" s="68" t="str">
        <f t="shared" si="0"/>
        <v>Beginn</v>
      </c>
      <c r="F39" s="94" t="s">
        <v>314</v>
      </c>
      <c r="G39" s="93" t="s">
        <v>315</v>
      </c>
      <c r="H39" s="74"/>
    </row>
    <row r="40" spans="5:8" x14ac:dyDescent="0.25">
      <c r="E40" s="68" t="str">
        <f t="shared" si="0"/>
        <v>Ende der Vorrunde:</v>
      </c>
      <c r="F40" s="94" t="s">
        <v>240</v>
      </c>
      <c r="G40" s="93" t="s">
        <v>241</v>
      </c>
      <c r="H40" s="74"/>
    </row>
    <row r="41" spans="5:8" x14ac:dyDescent="0.25">
      <c r="E41" s="68" t="str">
        <f t="shared" si="0"/>
        <v>Spielzeiten</v>
      </c>
      <c r="F41" s="94" t="s">
        <v>175</v>
      </c>
      <c r="G41" s="93" t="s">
        <v>174</v>
      </c>
      <c r="H41" s="74"/>
    </row>
    <row r="42" spans="5:8" x14ac:dyDescent="0.25">
      <c r="E42" s="68" t="str">
        <f t="shared" si="0"/>
        <v>Spielzeit pro Spiel:</v>
      </c>
      <c r="F42" s="94" t="s">
        <v>242</v>
      </c>
      <c r="G42" s="93" t="s">
        <v>243</v>
      </c>
      <c r="H42" s="74"/>
    </row>
    <row r="43" spans="5:8" x14ac:dyDescent="0.25">
      <c r="E43" s="68" t="str">
        <f t="shared" si="0"/>
        <v>Wechselzeit:</v>
      </c>
      <c r="F43" s="94" t="s">
        <v>244</v>
      </c>
      <c r="G43" s="93" t="s">
        <v>245</v>
      </c>
      <c r="H43" s="74"/>
    </row>
    <row r="44" spans="5:8" x14ac:dyDescent="0.25">
      <c r="E44" s="68" t="str">
        <f t="shared" si="0"/>
        <v>Anzahl der Spielfelder:</v>
      </c>
      <c r="F44" s="94" t="s">
        <v>312</v>
      </c>
      <c r="G44" s="93" t="s">
        <v>311</v>
      </c>
      <c r="H44" s="74"/>
    </row>
    <row r="45" spans="5:8" x14ac:dyDescent="0.25">
      <c r="E45" s="68" t="str">
        <f t="shared" si="0"/>
        <v>Uhr</v>
      </c>
      <c r="F45" s="94" t="s">
        <v>167</v>
      </c>
      <c r="G45" s="93" t="s">
        <v>166</v>
      </c>
      <c r="H45" s="74"/>
    </row>
    <row r="46" spans="5:8" x14ac:dyDescent="0.25">
      <c r="E46" s="68" t="str">
        <f t="shared" si="0"/>
        <v>Spiel gegen</v>
      </c>
      <c r="F46" s="94" t="s">
        <v>171</v>
      </c>
      <c r="G46" s="93" t="s">
        <v>170</v>
      </c>
      <c r="H46" s="74"/>
    </row>
    <row r="47" spans="5:8" x14ac:dyDescent="0.25">
      <c r="E47" s="68" t="str">
        <f t="shared" si="0"/>
        <v>Anmerkung</v>
      </c>
      <c r="F47" s="94" t="s">
        <v>172</v>
      </c>
      <c r="G47" s="93" t="s">
        <v>173</v>
      </c>
      <c r="H47" s="74"/>
    </row>
    <row r="48" spans="5:8" x14ac:dyDescent="0.25">
      <c r="E48" s="68" t="str">
        <f t="shared" si="0"/>
        <v>Feld</v>
      </c>
      <c r="F48" s="94" t="s">
        <v>246</v>
      </c>
      <c r="G48" s="93" t="s">
        <v>313</v>
      </c>
      <c r="H48" s="74"/>
    </row>
    <row r="49" spans="5:8" x14ac:dyDescent="0.25">
      <c r="E49" s="68" t="str">
        <f t="shared" si="0"/>
        <v>Bonus</v>
      </c>
      <c r="F49" s="75" t="s">
        <v>119</v>
      </c>
      <c r="G49" s="73" t="s">
        <v>59</v>
      </c>
      <c r="H49" s="74"/>
    </row>
    <row r="50" spans="5:8" x14ac:dyDescent="0.25">
      <c r="E50" s="68" t="str">
        <f t="shared" si="0"/>
        <v>Spielpaarungen</v>
      </c>
      <c r="F50" s="91" t="s">
        <v>181</v>
      </c>
      <c r="G50" s="90" t="s">
        <v>182</v>
      </c>
      <c r="H50" s="233"/>
    </row>
    <row r="51" spans="5:8" x14ac:dyDescent="0.25">
      <c r="E51" s="68" t="str">
        <f t="shared" si="0"/>
        <v>Einstellungen</v>
      </c>
      <c r="F51" s="91" t="s">
        <v>184</v>
      </c>
      <c r="G51" s="90" t="s">
        <v>183</v>
      </c>
      <c r="H51" s="233"/>
    </row>
    <row r="52" spans="5:8" x14ac:dyDescent="0.25">
      <c r="E52" s="68" t="str">
        <f t="shared" si="0"/>
        <v>Anzahl der Punkte für einen Sieg:</v>
      </c>
      <c r="F52" s="91" t="s">
        <v>186</v>
      </c>
      <c r="G52" s="90" t="s">
        <v>185</v>
      </c>
      <c r="H52" s="233"/>
    </row>
    <row r="53" spans="5:8" x14ac:dyDescent="0.25">
      <c r="E53" s="68" t="str">
        <f t="shared" si="0"/>
        <v>Halbfinale</v>
      </c>
      <c r="F53" s="91" t="s">
        <v>260</v>
      </c>
      <c r="G53" s="90" t="s">
        <v>257</v>
      </c>
      <c r="H53" s="233"/>
    </row>
    <row r="54" spans="5:8" x14ac:dyDescent="0.25">
      <c r="E54" s="68" t="str">
        <f t="shared" si="0"/>
        <v>Endspiele</v>
      </c>
      <c r="F54" s="91" t="s">
        <v>259</v>
      </c>
      <c r="G54" s="90" t="s">
        <v>258</v>
      </c>
      <c r="H54" s="233"/>
    </row>
    <row r="55" spans="5:8" x14ac:dyDescent="0.25">
      <c r="E55" s="68" t="str">
        <f t="shared" si="0"/>
        <v xml:space="preserve">Spiele um die Plätze </v>
      </c>
      <c r="F55" s="91" t="s">
        <v>262</v>
      </c>
      <c r="G55" s="90" t="s">
        <v>261</v>
      </c>
      <c r="H55" s="233"/>
    </row>
    <row r="56" spans="5:8" x14ac:dyDescent="0.25">
      <c r="E56" s="68" t="str">
        <f t="shared" si="0"/>
        <v>Vorrunde Gruppe</v>
      </c>
      <c r="F56" s="91" t="s">
        <v>264</v>
      </c>
      <c r="G56" s="90" t="s">
        <v>263</v>
      </c>
      <c r="H56" s="233"/>
    </row>
    <row r="57" spans="5:8" x14ac:dyDescent="0.25">
      <c r="E57" s="68" t="str">
        <f t="shared" si="0"/>
        <v>Gruppenerste und -zweite</v>
      </c>
      <c r="F57" s="91" t="s">
        <v>321</v>
      </c>
      <c r="G57" s="90" t="s">
        <v>322</v>
      </c>
      <c r="H57" s="233"/>
    </row>
    <row r="58" spans="5:8" x14ac:dyDescent="0.25">
      <c r="E58" s="68" t="str">
        <f t="shared" si="0"/>
        <v>Gruppendritte und -vierte</v>
      </c>
      <c r="F58" s="91" t="s">
        <v>323</v>
      </c>
      <c r="G58" s="90" t="s">
        <v>324</v>
      </c>
      <c r="H58" s="233"/>
    </row>
    <row r="59" spans="5:8" x14ac:dyDescent="0.25">
      <c r="E59" s="68" t="str">
        <f t="shared" si="0"/>
        <v>Gruppenfünfte und -sechste</v>
      </c>
      <c r="F59" s="91" t="s">
        <v>325</v>
      </c>
      <c r="G59" s="90" t="s">
        <v>326</v>
      </c>
      <c r="H59" s="233"/>
    </row>
    <row r="60" spans="5:8" x14ac:dyDescent="0.25">
      <c r="E60" s="68">
        <f t="shared" si="0"/>
        <v>0</v>
      </c>
      <c r="F60" s="91"/>
      <c r="G60" s="90"/>
      <c r="H60" s="233"/>
    </row>
    <row r="61" spans="5:8" x14ac:dyDescent="0.25">
      <c r="E61" s="68" t="str">
        <f t="shared" si="0"/>
        <v>Elfmeter</v>
      </c>
      <c r="F61" s="75" t="s">
        <v>239</v>
      </c>
      <c r="G61" s="73" t="s">
        <v>238</v>
      </c>
      <c r="H61" s="233"/>
    </row>
    <row r="62" spans="5:8" ht="28.5" x14ac:dyDescent="0.65">
      <c r="E62" s="68"/>
      <c r="F62" s="79" t="str">
        <f>$E$37</f>
        <v>Meldungen</v>
      </c>
      <c r="G62" s="80"/>
      <c r="H62" s="81"/>
    </row>
    <row r="63" spans="5:8" ht="79.5" customHeight="1" x14ac:dyDescent="0.25">
      <c r="E63" s="68" t="str">
        <f t="shared" si="0"/>
        <v>Sind zwei oder mehr Mannschaften nicht unterscheidbar und wird eine Entscheidung z.B. durch Elfmeterschießen oder Los getroffen, genügt es, für die bevorzugte Mannschaft einen Bonuspunkt einzutragen.</v>
      </c>
      <c r="F63" s="85" t="s">
        <v>250</v>
      </c>
      <c r="G63" s="86" t="s">
        <v>249</v>
      </c>
      <c r="H63" s="87"/>
    </row>
    <row r="64" spans="5:8" ht="51.75" customHeight="1" x14ac:dyDescent="0.25">
      <c r="E64" s="68" t="str">
        <f t="shared" si="0"/>
        <v>Doppelte Spielpaarungen und Spiele gegen sich selbst
führen in der Gesamttabelle zu falschen Werten!</v>
      </c>
      <c r="F64" s="92" t="s">
        <v>159</v>
      </c>
      <c r="G64" s="134" t="s">
        <v>56</v>
      </c>
      <c r="H64" s="87"/>
    </row>
    <row r="65" spans="5:8" ht="51.75" customHeight="1" x14ac:dyDescent="0.25">
      <c r="E65" s="68" t="str">
        <f t="shared" si="0"/>
        <v>Änderung der Spielpaarungen nur auf dem Blatt 'Planung'!   Hier nur die Ergebnisse eintragen!</v>
      </c>
      <c r="F65" s="92" t="s">
        <v>126</v>
      </c>
      <c r="G65" s="86" t="s">
        <v>125</v>
      </c>
      <c r="H65" s="87"/>
    </row>
    <row r="66" spans="5:8" ht="16.5" customHeight="1" x14ac:dyDescent="0.25">
      <c r="E66" s="68" t="str">
        <f t="shared" si="0"/>
        <v>Kann gelöscht werden   →</v>
      </c>
      <c r="F66" s="98" t="s">
        <v>151</v>
      </c>
      <c r="G66" s="97" t="s">
        <v>148</v>
      </c>
      <c r="H66" s="88"/>
    </row>
    <row r="67" spans="5:8" ht="20.25" customHeight="1" x14ac:dyDescent="0.25">
      <c r="E67" s="68" t="str">
        <f t="shared" si="0"/>
        <v>Hier klicken und Sprache wählen</v>
      </c>
      <c r="F67" s="104" t="s">
        <v>154</v>
      </c>
      <c r="G67" s="102" t="s">
        <v>153</v>
      </c>
      <c r="H67" s="89"/>
    </row>
    <row r="68" spans="5:8" ht="32.25" customHeight="1" x14ac:dyDescent="0.25">
      <c r="E68" s="68" t="str">
        <f t="shared" si="0"/>
        <v>Doppelte Namen führen zu
falschen Tabellenwerten</v>
      </c>
      <c r="F68" s="160" t="s">
        <v>164</v>
      </c>
      <c r="G68" s="159" t="s">
        <v>55</v>
      </c>
      <c r="H68" s="89"/>
    </row>
    <row r="69" spans="5:8" ht="51.75" customHeight="1" x14ac:dyDescent="0.25">
      <c r="E69" s="68" t="str">
        <f t="shared" si="0"/>
        <v>Rote Schrift bedeutet, dass die Rangfolge auch mit dem direkten Vergleich nicht geklärt ist. Fair Play oder Los muss hier entscheiden.</v>
      </c>
      <c r="F69" s="246" t="s">
        <v>158</v>
      </c>
      <c r="G69" s="247" t="s">
        <v>157</v>
      </c>
      <c r="H69" s="88"/>
    </row>
    <row r="70" spans="5:8" ht="17.25" customHeight="1" x14ac:dyDescent="0.25">
      <c r="E70" s="68" t="str">
        <f t="shared" si="0"/>
        <v>Zeitkonflikt</v>
      </c>
      <c r="F70" s="248" t="s">
        <v>169</v>
      </c>
      <c r="G70" s="249" t="s">
        <v>168</v>
      </c>
      <c r="H70" s="250"/>
    </row>
    <row r="71" spans="5:8" ht="16.5" customHeight="1" x14ac:dyDescent="0.25">
      <c r="E71" s="68" t="str">
        <f t="shared" si="0"/>
        <v>:</v>
      </c>
      <c r="F71" s="251" t="s">
        <v>5</v>
      </c>
      <c r="G71" s="266" t="s">
        <v>233</v>
      </c>
      <c r="H71" s="250"/>
    </row>
    <row r="72" spans="5:8" ht="33" customHeight="1" x14ac:dyDescent="0.25">
      <c r="E72" s="68" t="str">
        <f t="shared" si="0"/>
        <v>Direkte Vergleiche bei Gleichstand in Punkten, Tordifferenz und erzielten Toren (FIFA-Modus)</v>
      </c>
      <c r="F72" s="256" t="s">
        <v>194</v>
      </c>
      <c r="G72" s="257" t="s">
        <v>191</v>
      </c>
      <c r="H72" s="253"/>
    </row>
    <row r="73" spans="5:8" ht="32.25" customHeight="1" x14ac:dyDescent="0.25">
      <c r="E73" s="68" t="str">
        <f t="shared" si="0"/>
        <v>Direkte Vergleiche bei Gleichstand in Punkten (UEFA-Modus)</v>
      </c>
      <c r="F73" s="256" t="s">
        <v>192</v>
      </c>
      <c r="G73" s="257" t="s">
        <v>193</v>
      </c>
      <c r="H73" s="253"/>
    </row>
    <row r="74" spans="5:8" ht="18" customHeight="1" x14ac:dyDescent="0.25">
      <c r="E74" s="68" t="str">
        <f t="shared" si="0"/>
        <v>Modus für direkte Vergleiche:</v>
      </c>
      <c r="F74" s="258" t="s">
        <v>196</v>
      </c>
      <c r="G74" s="259" t="s">
        <v>195</v>
      </c>
      <c r="H74" s="260"/>
    </row>
    <row r="75" spans="5:8" ht="18" customHeight="1" x14ac:dyDescent="0.25">
      <c r="E75" s="68" t="str">
        <f t="shared" si="0"/>
        <v>Modus 1</v>
      </c>
      <c r="F75" s="258" t="s">
        <v>199</v>
      </c>
      <c r="G75" s="259" t="s">
        <v>197</v>
      </c>
      <c r="H75" s="260"/>
    </row>
    <row r="76" spans="5:8" ht="20.25" customHeight="1" x14ac:dyDescent="0.25">
      <c r="E76" s="68" t="str">
        <f t="shared" si="0"/>
        <v>Modus 2</v>
      </c>
      <c r="F76" s="258" t="s">
        <v>200</v>
      </c>
      <c r="G76" s="259" t="s">
        <v>198</v>
      </c>
      <c r="H76" s="260"/>
    </row>
    <row r="77" spans="5:8" ht="18" customHeight="1" x14ac:dyDescent="0.25">
      <c r="E77" s="68" t="str">
        <f t="shared" si="0"/>
        <v>Abkürzungen der Mannschaftsnamen:</v>
      </c>
      <c r="F77" s="258" t="s">
        <v>283</v>
      </c>
      <c r="G77" s="259" t="s">
        <v>284</v>
      </c>
      <c r="H77" s="260"/>
    </row>
    <row r="78" spans="5:8" ht="17.25" customHeight="1" x14ac:dyDescent="0.25">
      <c r="E78" s="68" t="str">
        <f t="shared" si="0"/>
        <v>Buchstaben</v>
      </c>
      <c r="F78" s="258" t="s">
        <v>202</v>
      </c>
      <c r="G78" s="259" t="s">
        <v>201</v>
      </c>
      <c r="H78" s="260"/>
    </row>
    <row r="79" spans="5:8" ht="18" customHeight="1" x14ac:dyDescent="0.25">
      <c r="E79" s="68" t="str">
        <f t="shared" si="0"/>
        <v>Rang</v>
      </c>
      <c r="F79" s="258" t="s">
        <v>248</v>
      </c>
      <c r="G79" s="259" t="s">
        <v>247</v>
      </c>
      <c r="H79" s="260"/>
    </row>
    <row r="80" spans="5:8" ht="16.5" customHeight="1" x14ac:dyDescent="0.25">
      <c r="E80" s="68" t="str">
        <f t="shared" si="0"/>
        <v>3. Platz</v>
      </c>
      <c r="F80" s="258" t="s">
        <v>256</v>
      </c>
      <c r="G80" s="259" t="s">
        <v>253</v>
      </c>
      <c r="H80" s="260"/>
    </row>
    <row r="81" spans="5:8" ht="17.25" customHeight="1" x14ac:dyDescent="0.25">
      <c r="E81" s="68" t="str">
        <f t="shared" si="0"/>
        <v>Finale</v>
      </c>
      <c r="F81" s="258" t="s">
        <v>255</v>
      </c>
      <c r="G81" s="259" t="s">
        <v>254</v>
      </c>
      <c r="H81" s="260"/>
    </row>
    <row r="82" spans="5:8" ht="30.75" customHeight="1" x14ac:dyDescent="0.25">
      <c r="E82" s="68" t="str">
        <f t="shared" si="0"/>
        <v xml:space="preserve">Wegen zeitlicher Konflikte kann nur auf maximal </v>
      </c>
      <c r="F82" s="256" t="s">
        <v>280</v>
      </c>
      <c r="G82" s="257" t="s">
        <v>281</v>
      </c>
      <c r="H82" s="260"/>
    </row>
    <row r="83" spans="5:8" ht="17.25" customHeight="1" x14ac:dyDescent="0.25">
      <c r="E83" s="68" t="str">
        <f t="shared" si="0"/>
        <v xml:space="preserve"> Spielplätzen gleichzeitig gespielt werden.</v>
      </c>
      <c r="F83" s="256" t="s">
        <v>291</v>
      </c>
      <c r="G83" s="257" t="s">
        <v>282</v>
      </c>
      <c r="H83" s="260"/>
    </row>
    <row r="84" spans="5:8" ht="17.25" customHeight="1" x14ac:dyDescent="0.25">
      <c r="E84" s="68" t="str">
        <f t="shared" si="0"/>
        <v>Turnierende (Endrunde 1):</v>
      </c>
      <c r="F84" s="258" t="s">
        <v>285</v>
      </c>
      <c r="G84" s="259" t="s">
        <v>286</v>
      </c>
      <c r="H84" s="260"/>
    </row>
    <row r="85" spans="5:8" ht="17.25" customHeight="1" x14ac:dyDescent="0.25">
      <c r="E85" s="68" t="str">
        <f t="shared" si="0"/>
        <v>Turnierende (Endrunde 2):</v>
      </c>
      <c r="F85" s="258" t="s">
        <v>287</v>
      </c>
      <c r="G85" s="259" t="s">
        <v>288</v>
      </c>
      <c r="H85" s="260"/>
    </row>
    <row r="86" spans="5:8" ht="17.25" customHeight="1" x14ac:dyDescent="0.25">
      <c r="E86" s="68" t="str">
        <f t="shared" si="0"/>
        <v>Turnierende (Endrunde 3):</v>
      </c>
      <c r="F86" s="258" t="s">
        <v>316</v>
      </c>
      <c r="G86" s="259" t="s">
        <v>317</v>
      </c>
      <c r="H86" s="260"/>
    </row>
    <row r="87" spans="5:8" ht="17.25" customHeight="1" x14ac:dyDescent="0.25">
      <c r="E87" s="68" t="str">
        <f t="shared" si="0"/>
        <v>Turnierende (Endrunde 4):</v>
      </c>
      <c r="F87" s="258" t="s">
        <v>337</v>
      </c>
      <c r="G87" s="259" t="s">
        <v>338</v>
      </c>
      <c r="H87" s="260"/>
    </row>
    <row r="88" spans="5:8" ht="17.25" customHeight="1" x14ac:dyDescent="0.25">
      <c r="E88" s="68">
        <f t="shared" si="0"/>
        <v>0</v>
      </c>
      <c r="F88" s="258"/>
      <c r="G88" s="259"/>
      <c r="H88" s="260"/>
    </row>
    <row r="89" spans="5:8" ht="17.25" customHeight="1" x14ac:dyDescent="0.25">
      <c r="E89" s="68" t="str">
        <f t="shared" si="0"/>
        <v xml:space="preserve">ZEITKONFLIKT für Team </v>
      </c>
      <c r="F89" s="258" t="s">
        <v>296</v>
      </c>
      <c r="G89" s="259" t="s">
        <v>297</v>
      </c>
      <c r="H89" s="260"/>
    </row>
    <row r="90" spans="5:8" ht="17.25" customHeight="1" x14ac:dyDescent="0.25">
      <c r="E90" s="68" t="str">
        <f t="shared" si="0"/>
        <v xml:space="preserve">in den Spielen </v>
      </c>
      <c r="F90" s="258" t="s">
        <v>298</v>
      </c>
      <c r="G90" s="259" t="s">
        <v>299</v>
      </c>
      <c r="H90" s="260"/>
    </row>
    <row r="91" spans="5:8" ht="17.25" customHeight="1" x14ac:dyDescent="0.25">
      <c r="E91" s="68" t="str">
        <f t="shared" si="0"/>
        <v xml:space="preserve"> und </v>
      </c>
      <c r="F91" s="258" t="s">
        <v>300</v>
      </c>
      <c r="G91" s="259" t="s">
        <v>301</v>
      </c>
      <c r="H91" s="260"/>
    </row>
    <row r="92" spans="5:8" ht="31.5" customHeight="1" x14ac:dyDescent="0.25">
      <c r="E92" s="68" t="str">
        <f t="shared" si="0"/>
        <v>ZEITKONFLIKT
Zu viele Spielplätze!</v>
      </c>
      <c r="F92" s="258" t="s">
        <v>289</v>
      </c>
      <c r="G92" s="259" t="s">
        <v>290</v>
      </c>
      <c r="H92" s="260"/>
    </row>
    <row r="93" spans="5:8" ht="17.25" customHeight="1" x14ac:dyDescent="0.25">
      <c r="E93" s="68">
        <f t="shared" si="0"/>
        <v>0</v>
      </c>
      <c r="F93" s="258"/>
      <c r="G93" s="259"/>
      <c r="H93" s="260"/>
    </row>
    <row r="94" spans="5:8" ht="18.75" customHeight="1" thickBot="1" x14ac:dyDescent="0.3">
      <c r="E94" s="68">
        <f t="shared" si="0"/>
        <v>0</v>
      </c>
      <c r="F94" s="254"/>
      <c r="G94" s="252"/>
      <c r="H94" s="255"/>
    </row>
    <row r="95" spans="5:8" ht="13" thickTop="1" x14ac:dyDescent="0.25"/>
    <row r="96" spans="5:8" x14ac:dyDescent="0.25"/>
    <row r="97" spans="9:9" x14ac:dyDescent="0.25"/>
    <row r="98" spans="9:9" x14ac:dyDescent="0.25"/>
    <row r="99" spans="9:9" hidden="1" x14ac:dyDescent="0.25">
      <c r="I99" s="99"/>
    </row>
  </sheetData>
  <sheetProtection sheet="1" selectLockedCells="1"/>
  <mergeCells count="7">
    <mergeCell ref="F1:H1"/>
    <mergeCell ref="H3:H4"/>
    <mergeCell ref="F2:G2"/>
    <mergeCell ref="D3:D4"/>
    <mergeCell ref="E3:E4"/>
    <mergeCell ref="F3:F4"/>
    <mergeCell ref="G3:G4"/>
  </mergeCells>
  <conditionalFormatting sqref="D3:D4">
    <cfRule type="expression" dxfId="3" priority="84">
      <formula>#REF!</formula>
    </cfRule>
  </conditionalFormatting>
  <conditionalFormatting sqref="F3:F4">
    <cfRule type="expression" dxfId="2" priority="7">
      <formula>C3</formula>
    </cfRule>
  </conditionalFormatting>
  <conditionalFormatting sqref="G3:G4">
    <cfRule type="expression" dxfId="1" priority="3">
      <formula>C4</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83EEF-2674-475D-978A-9F01AFF94912}">
  <sheetPr codeName="Tabelle7"/>
  <dimension ref="A1:E18"/>
  <sheetViews>
    <sheetView showGridLines="0" showRowColHeaders="0" topLeftCell="A3" workbookViewId="0">
      <selection activeCell="B9" sqref="B9"/>
    </sheetView>
  </sheetViews>
  <sheetFormatPr baseColWidth="10" defaultColWidth="0" defaultRowHeight="12.5" zeroHeight="1" x14ac:dyDescent="0.25"/>
  <cols>
    <col min="1" max="1" width="11.453125" style="261" customWidth="1"/>
    <col min="2" max="2" width="37.1796875" customWidth="1"/>
    <col min="3" max="3" width="7.26953125" customWidth="1"/>
    <col min="4" max="4" width="15" customWidth="1"/>
    <col min="5" max="5" width="11.453125" customWidth="1"/>
    <col min="6" max="16384" width="11.453125" hidden="1"/>
  </cols>
  <sheetData>
    <row r="1" spans="1:4" ht="25" x14ac:dyDescent="0.5">
      <c r="B1" s="234" t="str">
        <f>Sprache!$E$51</f>
        <v>Einstellungen</v>
      </c>
    </row>
    <row r="2" spans="1:4" x14ac:dyDescent="0.25"/>
    <row r="3" spans="1:4" x14ac:dyDescent="0.25"/>
    <row r="4" spans="1:4" ht="13" x14ac:dyDescent="0.3">
      <c r="A4" s="264" t="s">
        <v>7</v>
      </c>
      <c r="B4" s="263" t="str">
        <f>Sprache!$E$52</f>
        <v>Anzahl der Punkte für einen Sieg:</v>
      </c>
      <c r="C4" s="235">
        <v>3</v>
      </c>
    </row>
    <row r="5" spans="1:4" x14ac:dyDescent="0.25"/>
    <row r="6" spans="1:4" x14ac:dyDescent="0.25"/>
    <row r="7" spans="1:4" ht="13" x14ac:dyDescent="0.3">
      <c r="A7" s="264" t="s">
        <v>8</v>
      </c>
      <c r="B7" s="263" t="str">
        <f>Sprache!E74</f>
        <v>Modus für direkte Vergleiche:</v>
      </c>
    </row>
    <row r="8" spans="1:4" x14ac:dyDescent="0.25"/>
    <row r="9" spans="1:4" ht="21.75" customHeight="1" x14ac:dyDescent="0.25">
      <c r="B9" s="262" t="s">
        <v>197</v>
      </c>
    </row>
    <row r="10" spans="1:4" x14ac:dyDescent="0.25"/>
    <row r="11" spans="1:4" ht="13" x14ac:dyDescent="0.3">
      <c r="B11" s="265" t="str">
        <f>Sprache!E75</f>
        <v>Modus 1</v>
      </c>
    </row>
    <row r="12" spans="1:4" ht="27.75" customHeight="1" x14ac:dyDescent="0.25">
      <c r="B12" s="759" t="str">
        <f>Sprache!E72</f>
        <v>Direkte Vergleiche bei Gleichstand in Punkten, Tordifferenz und erzielten Toren (FIFA-Modus)</v>
      </c>
      <c r="C12" s="759"/>
      <c r="D12" s="759"/>
    </row>
    <row r="13" spans="1:4" x14ac:dyDescent="0.25"/>
    <row r="14" spans="1:4" ht="13" x14ac:dyDescent="0.3">
      <c r="B14" s="265" t="str">
        <f>Sprache!E76</f>
        <v>Modus 2</v>
      </c>
    </row>
    <row r="15" spans="1:4" ht="28.5" customHeight="1" x14ac:dyDescent="0.25">
      <c r="B15" s="759" t="str">
        <f>Sprache!E73</f>
        <v>Direkte Vergleiche bei Gleichstand in Punkten (UEFA-Modus)</v>
      </c>
      <c r="C15" s="759"/>
      <c r="D15" s="759"/>
    </row>
    <row r="16" spans="1:4" x14ac:dyDescent="0.25"/>
    <row r="17" spans="1:4" ht="13" x14ac:dyDescent="0.3">
      <c r="A17" s="264" t="s">
        <v>9</v>
      </c>
      <c r="B17" s="263" t="str">
        <f>Sprache!$E$77</f>
        <v>Abkürzungen der Mannschaftsnamen:</v>
      </c>
      <c r="C17" s="235">
        <v>7</v>
      </c>
      <c r="D17" t="str">
        <f>" "&amp;Sprache!$E$78</f>
        <v xml:space="preserve"> Buchstaben</v>
      </c>
    </row>
    <row r="18" spans="1:4" x14ac:dyDescent="0.25"/>
  </sheetData>
  <sheetProtection sheet="1" selectLockedCells="1"/>
  <mergeCells count="2">
    <mergeCell ref="B12:D12"/>
    <mergeCell ref="B15:D15"/>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00244CF-378A-41D6-977C-30F67A3A961B}">
          <x14:formula1>
            <xm:f>Sprache!$E$75:$E$76</xm:f>
          </x14:formula1>
          <xm:sqref>B9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843E7-B268-47FE-BEEA-52DCE3BC93F1}">
  <sheetPr codeName="Tabelle14"/>
  <dimension ref="A1:W103"/>
  <sheetViews>
    <sheetView showGridLines="0" showRowColHeaders="0" topLeftCell="G89" workbookViewId="0"/>
  </sheetViews>
  <sheetFormatPr baseColWidth="10" defaultColWidth="0" defaultRowHeight="12.5" x14ac:dyDescent="0.25"/>
  <cols>
    <col min="1" max="11" width="11.453125" customWidth="1"/>
    <col min="12" max="12" width="5.81640625" customWidth="1"/>
    <col min="13" max="23" width="11.453125" customWidth="1"/>
    <col min="24" max="16384" width="11.453125" hidden="1"/>
  </cols>
  <sheetData>
    <row r="1" spans="1:13" x14ac:dyDescent="0.25">
      <c r="A1" s="68"/>
    </row>
    <row r="2" spans="1:13" ht="13" x14ac:dyDescent="0.3">
      <c r="B2" s="100" t="s">
        <v>138</v>
      </c>
      <c r="M2" s="100" t="s">
        <v>139</v>
      </c>
    </row>
    <row r="88" spans="2:3" ht="13" x14ac:dyDescent="0.3">
      <c r="B88" s="44"/>
      <c r="C88" s="44"/>
    </row>
    <row r="89" spans="2:3" ht="13" x14ac:dyDescent="0.25">
      <c r="C89" s="434"/>
    </row>
    <row r="90" spans="2:3" ht="13" x14ac:dyDescent="0.25">
      <c r="C90" s="434"/>
    </row>
    <row r="91" spans="2:3" ht="13" x14ac:dyDescent="0.25">
      <c r="C91" s="434"/>
    </row>
    <row r="92" spans="2:3" ht="13" x14ac:dyDescent="0.25">
      <c r="C92" s="434"/>
    </row>
    <row r="93" spans="2:3" ht="13" x14ac:dyDescent="0.25">
      <c r="C93" s="434"/>
    </row>
    <row r="94" spans="2:3" ht="13" x14ac:dyDescent="0.25">
      <c r="C94" s="434"/>
    </row>
    <row r="95" spans="2:3" ht="13" x14ac:dyDescent="0.25">
      <c r="C95" s="434"/>
    </row>
    <row r="96" spans="2:3" ht="13" x14ac:dyDescent="0.25">
      <c r="C96" s="434"/>
    </row>
    <row r="97" spans="2:20" ht="13" x14ac:dyDescent="0.25">
      <c r="C97" s="434"/>
    </row>
    <row r="98" spans="2:20" x14ac:dyDescent="0.25">
      <c r="B98" s="433"/>
      <c r="C98" s="433"/>
    </row>
    <row r="99" spans="2:20" ht="13" x14ac:dyDescent="0.3">
      <c r="B99" s="44"/>
      <c r="C99" s="44"/>
      <c r="D99" s="44"/>
      <c r="E99" s="44"/>
      <c r="F99" s="44"/>
      <c r="G99" s="44"/>
      <c r="H99" s="44"/>
    </row>
    <row r="100" spans="2:20" ht="13" x14ac:dyDescent="0.3">
      <c r="D100" s="760"/>
      <c r="E100" s="761"/>
      <c r="F100" s="761"/>
      <c r="G100" s="761"/>
      <c r="H100" s="761"/>
      <c r="I100" s="762"/>
      <c r="O100" s="760"/>
      <c r="P100" s="761"/>
      <c r="Q100" s="761"/>
      <c r="R100" s="761"/>
      <c r="S100" s="761"/>
      <c r="T100" s="762"/>
    </row>
    <row r="101" spans="2:20" ht="13" x14ac:dyDescent="0.25">
      <c r="D101" s="763" t="s">
        <v>141</v>
      </c>
      <c r="E101" s="764"/>
      <c r="F101" s="764"/>
      <c r="G101" s="764"/>
      <c r="H101" s="764"/>
      <c r="I101" s="765"/>
      <c r="O101" s="763" t="s">
        <v>58</v>
      </c>
      <c r="P101" s="764"/>
      <c r="Q101" s="764"/>
      <c r="R101" s="764"/>
      <c r="S101" s="764"/>
      <c r="T101" s="765"/>
    </row>
    <row r="102" spans="2:20" x14ac:dyDescent="0.25">
      <c r="D102" s="766" t="s">
        <v>57</v>
      </c>
      <c r="E102" s="767"/>
      <c r="F102" s="767"/>
      <c r="G102" s="767"/>
      <c r="H102" s="767"/>
      <c r="I102" s="768"/>
      <c r="O102" s="766" t="s">
        <v>57</v>
      </c>
      <c r="P102" s="767"/>
      <c r="Q102" s="767"/>
      <c r="R102" s="767"/>
      <c r="S102" s="767"/>
      <c r="T102" s="768"/>
    </row>
    <row r="103" spans="2:20" ht="13" x14ac:dyDescent="0.3">
      <c r="D103" s="769"/>
      <c r="E103" s="770"/>
      <c r="F103" s="770"/>
      <c r="G103" s="770"/>
      <c r="H103" s="770"/>
      <c r="I103" s="771"/>
      <c r="O103" s="769"/>
      <c r="P103" s="770"/>
      <c r="Q103" s="770"/>
      <c r="R103" s="770"/>
      <c r="S103" s="770"/>
      <c r="T103" s="771"/>
    </row>
  </sheetData>
  <sheetProtection sheet="1" selectLockedCells="1"/>
  <mergeCells count="8">
    <mergeCell ref="D100:I100"/>
    <mergeCell ref="D101:I101"/>
    <mergeCell ref="D102:I102"/>
    <mergeCell ref="D103:I103"/>
    <mergeCell ref="O100:T100"/>
    <mergeCell ref="O101:T101"/>
    <mergeCell ref="O102:T102"/>
    <mergeCell ref="O103:T103"/>
  </mergeCells>
  <hyperlinks>
    <hyperlink ref="O102" r:id="rId1" xr:uid="{1894EF0F-8820-4282-9C88-BB1689CEEEE1}"/>
    <hyperlink ref="D102" r:id="rId2" xr:uid="{45E865A1-33AF-4597-AC24-0425812DEE03}"/>
  </hyperlinks>
  <pageMargins left="0.7" right="0.7" top="0.78740157499999996" bottom="0.78740157499999996" header="0.3" footer="0.3"/>
  <pageSetup paperSize="9" orientation="portrait" horizontalDpi="4294967293"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1"/>
  <dimension ref="A1:CB208"/>
  <sheetViews>
    <sheetView zoomScaleNormal="100" workbookViewId="0">
      <selection activeCell="B14" sqref="B14"/>
    </sheetView>
  </sheetViews>
  <sheetFormatPr baseColWidth="10" defaultColWidth="2.7265625" defaultRowHeight="11.5" x14ac:dyDescent="0.25"/>
  <cols>
    <col min="1" max="2" width="4.7265625" style="8" customWidth="1"/>
    <col min="3" max="3" width="8.1796875" style="8" customWidth="1"/>
    <col min="4" max="4" width="6.81640625" style="8" customWidth="1"/>
    <col min="5" max="5" width="7.1796875" style="8" customWidth="1"/>
    <col min="6" max="6" width="11.26953125" style="8" customWidth="1"/>
    <col min="7" max="7" width="7.453125" style="8" customWidth="1"/>
    <col min="8" max="9" width="6.453125" style="8" customWidth="1"/>
    <col min="10" max="10" width="8.26953125" style="8" customWidth="1"/>
    <col min="11" max="11" width="7.453125" style="8" customWidth="1"/>
    <col min="12" max="12" width="16.26953125" style="8" customWidth="1"/>
    <col min="13" max="13" width="6.26953125" style="8" customWidth="1"/>
    <col min="14" max="14" width="7.1796875" style="8" customWidth="1"/>
    <col min="15" max="15" width="9.81640625" style="8" customWidth="1"/>
    <col min="16" max="16" width="12.453125" style="8" customWidth="1"/>
    <col min="17" max="17" width="21" style="8" customWidth="1"/>
    <col min="18" max="18" width="8" style="8" customWidth="1"/>
    <col min="19" max="19" width="7.453125" style="8" customWidth="1"/>
    <col min="20" max="20" width="6" style="8" customWidth="1"/>
    <col min="21" max="21" width="5.7265625" style="8" customWidth="1"/>
    <col min="22" max="22" width="17.54296875" style="8" customWidth="1"/>
    <col min="23" max="23" width="21.1796875" style="8" customWidth="1"/>
    <col min="24" max="24" width="8.453125" style="8" customWidth="1"/>
    <col min="25" max="25" width="7.1796875" style="8" customWidth="1"/>
    <col min="26" max="26" width="14.453125" style="8" customWidth="1"/>
    <col min="27" max="27" width="8.7265625" style="8" customWidth="1"/>
    <col min="28" max="28" width="8.81640625" style="8" customWidth="1"/>
    <col min="29" max="29" width="12.54296875" style="8" customWidth="1"/>
    <col min="30" max="30" width="10.54296875" style="8" customWidth="1"/>
    <col min="31" max="31" width="12.81640625" style="8" customWidth="1"/>
    <col min="32" max="32" width="8" style="8" customWidth="1"/>
    <col min="33" max="33" width="9" style="8" customWidth="1"/>
    <col min="34" max="34" width="10" style="8" customWidth="1"/>
    <col min="35" max="35" width="9.26953125" style="8" customWidth="1"/>
    <col min="36" max="36" width="8" style="8" customWidth="1"/>
    <col min="37" max="39" width="4.7265625" style="8" customWidth="1"/>
    <col min="40" max="40" width="8.54296875" style="8" customWidth="1"/>
    <col min="41" max="41" width="9" style="8" customWidth="1"/>
    <col min="42" max="43" width="4.7265625" style="8" customWidth="1"/>
    <col min="44" max="44" width="7.54296875" style="8" customWidth="1"/>
    <col min="45" max="45" width="8.453125" style="8" customWidth="1"/>
    <col min="46" max="69" width="4.7265625" style="8" customWidth="1"/>
    <col min="70" max="80" width="6.7265625" style="8" customWidth="1"/>
    <col min="81" max="16384" width="2.7265625" style="8"/>
  </cols>
  <sheetData>
    <row r="1" spans="1:42" s="2" customFormat="1" x14ac:dyDescent="0.25"/>
    <row r="2" spans="1:42" s="2" customFormat="1" x14ac:dyDescent="0.25">
      <c r="B2" s="1"/>
      <c r="C2" s="1"/>
      <c r="D2" s="1"/>
      <c r="E2" s="1"/>
      <c r="F2" s="1"/>
      <c r="G2" s="1"/>
      <c r="H2" s="1"/>
      <c r="I2" s="1"/>
      <c r="J2" s="1"/>
      <c r="K2" s="1"/>
      <c r="L2" s="1"/>
      <c r="M2" s="1"/>
      <c r="N2" s="1"/>
      <c r="O2" s="1"/>
      <c r="P2" s="1"/>
      <c r="Q2" s="1"/>
      <c r="W2" s="2" t="s">
        <v>155</v>
      </c>
    </row>
    <row r="3" spans="1:42" s="2" customFormat="1" ht="13.5" customHeight="1" thickBot="1" x14ac:dyDescent="0.3">
      <c r="B3" s="1"/>
      <c r="C3" s="1"/>
      <c r="D3" s="1"/>
      <c r="E3" s="1"/>
      <c r="F3" s="1"/>
      <c r="G3" s="23" t="s">
        <v>109</v>
      </c>
      <c r="H3" s="23" t="s">
        <v>110</v>
      </c>
      <c r="I3" s="23" t="s">
        <v>111</v>
      </c>
      <c r="J3" s="23" t="s">
        <v>112</v>
      </c>
      <c r="K3" s="23" t="s">
        <v>105</v>
      </c>
      <c r="L3" s="24" t="s">
        <v>106</v>
      </c>
      <c r="M3" s="24" t="s">
        <v>107</v>
      </c>
      <c r="N3" s="24" t="s">
        <v>108</v>
      </c>
      <c r="O3" s="105">
        <f t="shared" ref="O3:V3" ca="1" si="0">IF(9-COUNTIF(O$17:O$25,"")&gt;1,O$16,99999)</f>
        <v>1</v>
      </c>
      <c r="P3" s="106">
        <f t="shared" ca="1" si="0"/>
        <v>99999</v>
      </c>
      <c r="Q3" s="106">
        <f t="shared" ca="1" si="0"/>
        <v>99999</v>
      </c>
      <c r="R3" s="106">
        <f t="shared" ca="1" si="0"/>
        <v>99999</v>
      </c>
      <c r="S3" s="106">
        <f t="shared" ca="1" si="0"/>
        <v>99999</v>
      </c>
      <c r="T3" s="106">
        <f t="shared" ca="1" si="0"/>
        <v>99999</v>
      </c>
      <c r="U3" s="106">
        <f t="shared" ca="1" si="0"/>
        <v>99999</v>
      </c>
      <c r="V3" s="106">
        <f t="shared" ca="1" si="0"/>
        <v>99999</v>
      </c>
      <c r="W3" s="778">
        <f ca="1">IF($O$4&lt;10,$O$4,0)</f>
        <v>1</v>
      </c>
      <c r="X3" s="779"/>
      <c r="Y3" s="779"/>
      <c r="Z3" s="779"/>
      <c r="AA3" s="779"/>
      <c r="AB3" s="778">
        <f ca="1">IF($P$4&lt;10,$P$4,0)</f>
        <v>0</v>
      </c>
      <c r="AC3" s="779"/>
      <c r="AD3" s="779"/>
      <c r="AE3" s="779"/>
      <c r="AF3" s="779"/>
      <c r="AG3" s="778">
        <f ca="1">IF($Q$4&lt;10,$Q$4,0)</f>
        <v>0</v>
      </c>
      <c r="AH3" s="779"/>
      <c r="AI3" s="779"/>
      <c r="AJ3" s="779"/>
      <c r="AK3" s="779"/>
      <c r="AL3" s="778">
        <f ca="1">IF($R$4&lt;10,$R$4,0)</f>
        <v>0</v>
      </c>
      <c r="AM3" s="779"/>
      <c r="AN3" s="779"/>
      <c r="AO3" s="779"/>
      <c r="AP3" s="779"/>
    </row>
    <row r="4" spans="1:42" s="2" customFormat="1" ht="12" thickTop="1" x14ac:dyDescent="0.25">
      <c r="A4" s="48"/>
      <c r="B4" s="1">
        <v>1</v>
      </c>
      <c r="C4" s="18">
        <f ca="1">RANK(D4,$D$4:$D$12,1)</f>
        <v>1</v>
      </c>
      <c r="D4" s="1">
        <f ca="1">E4+ROW()/1000+(F4="")*10</f>
        <v>1.004</v>
      </c>
      <c r="E4" s="245">
        <f ca="1">IF($AI$15,RANK(AH17,AH$17:AH$25,1),RANK(X17,X$17:X$25,1))</f>
        <v>1</v>
      </c>
      <c r="F4" s="1" t="str">
        <f>$Q64</f>
        <v>Langenthal 1</v>
      </c>
      <c r="G4" s="1">
        <f t="shared" ref="G4:G12" ca="1" si="1">SUMIFS($X$64:$X$135,$V$64:$V$135,$F4)+SUMIFS($Y$64:$Y$135,$W$64:$W$135,$F4)</f>
        <v>0</v>
      </c>
      <c r="H4" s="1">
        <f t="shared" ref="H4:H12" ca="1" si="2">SUMIFS($Y$64:$Y$135,$V$64:$V$135,$F4)+SUMIFS($X$64:$X$135,$W$64:$W$135,$F4)</f>
        <v>0</v>
      </c>
      <c r="I4" s="1">
        <f t="shared" ref="I4:I12" ca="1" si="3">G4-H4</f>
        <v>0</v>
      </c>
      <c r="J4" s="1">
        <f ca="1">SUMIF($V$64:$V$135,F4,$AE$64:$AE$135)+SUMIF($W$64:$W$135,F4,$AF$64:$AF$135)</f>
        <v>0</v>
      </c>
      <c r="K4" s="1">
        <f t="shared" ref="K4:K12" ca="1" si="4">SUMPRODUCT(($V$64:$V$135=F4)*($X$64:$X$135&lt;&gt;""))+SUMPRODUCT(($W$64:$W$135=F4)*($Y$64:$Y$135&lt;&gt;""))</f>
        <v>0</v>
      </c>
      <c r="L4" s="1">
        <f t="shared" ref="L4:L12" ca="1" si="5">SUMPRODUCT(($V$64:$V$135=F4)*($X$64:$X$135&gt;$Y$64:$Y$135))+SUMPRODUCT(($W$64:$W$135=F4)*($X$64:$X$135&lt;$Y$64:$Y$135))</f>
        <v>0</v>
      </c>
      <c r="M4" s="1">
        <f t="shared" ref="M4:M12" ca="1" si="6">SUMPRODUCT(($V$64:$W$135=F4)*($X$64:$X$135=$Y$64:$Y$135)*($X$64:$X$135&lt;&gt;"")*($Y$64:$Y$135&lt;&gt;""))</f>
        <v>0</v>
      </c>
      <c r="N4" s="1">
        <f t="shared" ref="N4:N12" ca="1" si="7">SUMPRODUCT(($V$64:$V$135=F4)*($X$64:$X$135&lt;$Y$64:$Y$135))+SUMPRODUCT(($W$64:$W$135=F4)*($X$64:$X$135&gt;$Y$64:$Y$135))</f>
        <v>0</v>
      </c>
      <c r="O4" s="114">
        <f ca="1">SMALL($O$3:$V$3,1)</f>
        <v>1</v>
      </c>
      <c r="P4" s="114">
        <f ca="1">SMALL($O$3:$V$3,2)</f>
        <v>99999</v>
      </c>
      <c r="Q4" s="114">
        <f ca="1">SMALL($O$3:$V$3,3)</f>
        <v>99999</v>
      </c>
      <c r="R4" s="114">
        <f ca="1">SMALL($O$3:$V$3,4)</f>
        <v>99999</v>
      </c>
      <c r="V4" s="1"/>
      <c r="W4" s="584" t="str">
        <f ca="1">IFERROR(INDEX($O$17:$V$25,ROW(A1),$W$3),"")</f>
        <v>Langenthal 1</v>
      </c>
      <c r="X4" s="585" t="str">
        <f ca="1">INDEX($W$4:$W$12,MATCH(ROW(A1),$AA$4:$AA$12,0))</f>
        <v>Langenthal 1</v>
      </c>
      <c r="Y4" s="586">
        <f ca="1">IF($W4="",99999,VLOOKUP($W4,$C$17:$Z$25,24,0))</f>
        <v>1.9</v>
      </c>
      <c r="Z4" s="587">
        <f ca="1">RANK(Y4,Y$4:Y$12,1)+INDEX($E$4:$E$12,MATCH(W4,$F$4:$F$12,0))/100+ROW()/10000</f>
        <v>1.0104</v>
      </c>
      <c r="AA4" s="588">
        <f ca="1">RANK($Z4,$Z$4:$Z$12,1)</f>
        <v>1</v>
      </c>
      <c r="AB4" s="589" t="str">
        <f t="shared" ref="AB4:AB12" ca="1" si="8">IFERROR(INDEX($O$17:$V$25,ROW(A1),$AB$3),"")</f>
        <v/>
      </c>
      <c r="AC4" s="590" t="str">
        <f ca="1">INDEX($AB$4:$AB$12,MATCH(ROW(A1),$AF$4:$AF$12,0))</f>
        <v/>
      </c>
      <c r="AD4" s="591">
        <f ca="1">IF($AB4="",99999,VLOOKUP($AB4,$C$17:$Z$25,24,0))</f>
        <v>99999</v>
      </c>
      <c r="AE4" s="587">
        <f ca="1">RANK(AD4,AD$4:AD$12,1)+INDEX($E$4:$E$12,MATCH(AB4,$F$4:$F$12,0))/100+ROW()/10000</f>
        <v>1.0104</v>
      </c>
      <c r="AF4" s="587">
        <f ca="1">RANK($AE4,$AE$4:$AE$12,1)</f>
        <v>1</v>
      </c>
      <c r="AG4" s="589" t="str">
        <f t="shared" ref="AG4:AG12" ca="1" si="9">IFERROR(INDEX($O$17:$V$25,ROW(C1),$AG$3),"")</f>
        <v/>
      </c>
      <c r="AH4" s="590" t="str">
        <f ca="1">INDEX($AG$4:$AG$12,MATCH(ROW(A1),$AK$4:$AK$12,0))</f>
        <v/>
      </c>
      <c r="AI4" s="591">
        <f ca="1">IF($AG4="",99999,VLOOKUP($AG4,$C$17:$Z$25,24,0))</f>
        <v>99999</v>
      </c>
      <c r="AJ4" s="587">
        <f ca="1">RANK(AI4,AI$4:AI$12,1)+INDEX($E$4:$E$12,MATCH(AG4,$F$4:$F$12,0))/100+ROW()/10000</f>
        <v>1.0104</v>
      </c>
      <c r="AK4" s="592">
        <f ca="1">RANK($AJ4,$AJ$4:$AJ$12,1)</f>
        <v>1</v>
      </c>
      <c r="AL4" s="590" t="str">
        <f t="shared" ref="AL4:AL12" ca="1" si="10">IFERROR(INDEX($O$17:$V$25,ROW(E1),$AL$3),"")</f>
        <v/>
      </c>
      <c r="AM4" s="590" t="str">
        <f ca="1">INDEX($AL$4:$AL$12,MATCH(ROW(A1),$AP$4:$AP$12,0))</f>
        <v/>
      </c>
      <c r="AN4" s="591">
        <f ca="1">IF($AL4="",99999,VLOOKUP($AL4,$C$17:$Z$25,24,0))</f>
        <v>99999</v>
      </c>
      <c r="AO4" s="587">
        <f ca="1">RANK(AN4,AN$4:AN$12,1)+INDEX($E$4:$E$12,MATCH(AL4,$F$4:$F$12,0))/100+ROW()/10000</f>
        <v>1.0104</v>
      </c>
      <c r="AP4" s="592">
        <f ca="1">RANK($AO4,$AO$4:$AO$12,1)</f>
        <v>1</v>
      </c>
    </row>
    <row r="5" spans="1:42" s="2" customFormat="1" x14ac:dyDescent="0.25">
      <c r="A5" s="48"/>
      <c r="B5" s="1">
        <v>2</v>
      </c>
      <c r="C5" s="19">
        <f t="shared" ref="C5:C12" ca="1" si="11">RANK(D5,$D$4:$D$12,1)</f>
        <v>2</v>
      </c>
      <c r="D5" s="1">
        <f t="shared" ref="D5:D12" ca="1" si="12">E5+ROW()/1000+(F5="")*10</f>
        <v>1.0049999999999999</v>
      </c>
      <c r="E5" s="245">
        <f t="shared" ref="E5:E12" ca="1" si="13">IF($AI$15,RANK(AH18,AH$17:AH$25,1),RANK(X18,X$17:X$25,1))</f>
        <v>1</v>
      </c>
      <c r="F5" s="1" t="str">
        <f t="shared" ref="F5:F12" si="14">$Q65</f>
        <v>Murten 1</v>
      </c>
      <c r="G5" s="1">
        <f t="shared" ca="1" si="1"/>
        <v>0</v>
      </c>
      <c r="H5" s="1">
        <f t="shared" ca="1" si="2"/>
        <v>0</v>
      </c>
      <c r="I5" s="1">
        <f t="shared" ca="1" si="3"/>
        <v>0</v>
      </c>
      <c r="J5" s="1">
        <f t="shared" ref="J5:J12" ca="1" si="15">SUMIF($V$64:$V$135,F5,$AE$64:$AE$135)+SUMIF($W$64:$W$135,F5,$AF$64:$AF$135)</f>
        <v>0</v>
      </c>
      <c r="K5" s="1">
        <f t="shared" ca="1" si="4"/>
        <v>0</v>
      </c>
      <c r="L5" s="1">
        <f t="shared" ca="1" si="5"/>
        <v>0</v>
      </c>
      <c r="M5" s="1">
        <f t="shared" ca="1" si="6"/>
        <v>0</v>
      </c>
      <c r="N5" s="1">
        <f t="shared" ca="1" si="7"/>
        <v>0</v>
      </c>
      <c r="O5" s="21"/>
      <c r="P5" s="22"/>
      <c r="V5" s="1"/>
      <c r="W5" s="589" t="str">
        <f t="shared" ref="W5:W12" ca="1" si="16">IFERROR(INDEX($O$17:$V$25,ROW(A2),$W$3),"")</f>
        <v>Murten 1</v>
      </c>
      <c r="X5" s="590" t="str">
        <f t="shared" ref="X5:X12" ca="1" si="17">INDEX($W$4:$W$12,MATCH(ROW(A2),$AA$4:$AA$12,0))</f>
        <v>Murten 1</v>
      </c>
      <c r="Y5" s="587">
        <f t="shared" ref="Y5:Y12" ca="1" si="18">IF($W5="",99999,VLOOKUP($W5,$C$17:$Z$25,24,0))</f>
        <v>1.9</v>
      </c>
      <c r="Z5" s="587">
        <f ca="1">RANK(Y5,Y$4:Y$12,1)+INDEX($E$4:$E$12,MATCH(W5,$F$4:$F$12,0))/100+ROW()/10000</f>
        <v>1.0105</v>
      </c>
      <c r="AA5" s="592">
        <f t="shared" ref="AA5:AA12" ca="1" si="19">RANK($Z5,$Z$4:$Z$12,1)</f>
        <v>2</v>
      </c>
      <c r="AB5" s="589" t="str">
        <f t="shared" ca="1" si="8"/>
        <v/>
      </c>
      <c r="AC5" s="590" t="str">
        <f t="shared" ref="AC5:AC12" ca="1" si="20">INDEX($AB$4:$AB$12,MATCH(ROW(A2),$AF$4:$AF$12,0))</f>
        <v/>
      </c>
      <c r="AD5" s="591">
        <f t="shared" ref="AD5:AD12" ca="1" si="21">IF($AB5="",99999,VLOOKUP($AB5,$C$17:$Z$25,24,0))</f>
        <v>99999</v>
      </c>
      <c r="AE5" s="587">
        <f ca="1">RANK(AD5,AD$4:AD$12,1)+INDEX($E$4:$E$12,MATCH(AB5,$F$4:$F$12,0))/100+ROW()/10000</f>
        <v>1.0105</v>
      </c>
      <c r="AF5" s="587">
        <f t="shared" ref="AF5:AF12" ca="1" si="22">RANK($AE5,$AE$4:$AE$12,1)</f>
        <v>2</v>
      </c>
      <c r="AG5" s="589" t="str">
        <f t="shared" ca="1" si="9"/>
        <v/>
      </c>
      <c r="AH5" s="590" t="str">
        <f t="shared" ref="AH5:AH12" ca="1" si="23">INDEX($AG$4:$AG$12,MATCH(ROW(A2),$AK$4:$AK$12,0))</f>
        <v/>
      </c>
      <c r="AI5" s="591">
        <f t="shared" ref="AI5:AI12" ca="1" si="24">IF($AG5="",99999,VLOOKUP($AG5,$C$17:$Z$25,24,0))</f>
        <v>99999</v>
      </c>
      <c r="AJ5" s="587">
        <f ca="1">RANK(AI5,AI$4:AI$12,1)+INDEX($E$4:$E$12,MATCH(AG5,$F$4:$F$12,0))/100+ROW()/10000</f>
        <v>1.0105</v>
      </c>
      <c r="AK5" s="592">
        <f t="shared" ref="AK5:AK12" ca="1" si="25">RANK($AJ5,$AJ$4:$AJ$12,1)</f>
        <v>2</v>
      </c>
      <c r="AL5" s="590" t="str">
        <f t="shared" ca="1" si="10"/>
        <v/>
      </c>
      <c r="AM5" s="590" t="str">
        <f t="shared" ref="AM5:AM12" ca="1" si="26">INDEX($AL$4:$AL$12,MATCH(ROW(A2),$AP$4:$AP$12,0))</f>
        <v/>
      </c>
      <c r="AN5" s="591">
        <f t="shared" ref="AN5:AN12" ca="1" si="27">IF($AL5="",99999,VLOOKUP($AL5,$C$17:$Z$25,24,0))</f>
        <v>99999</v>
      </c>
      <c r="AO5" s="587">
        <f ca="1">RANK(AN5,AN$4:AN$12,1)+INDEX($E$4:$E$12,MATCH(AL5,$F$4:$F$12,0))/100+ROW()/10000</f>
        <v>1.0105</v>
      </c>
      <c r="AP5" s="592">
        <f t="shared" ref="AP5:AP12" ca="1" si="28">RANK($AO5,$AO$4:$AO$12,1)</f>
        <v>2</v>
      </c>
    </row>
    <row r="6" spans="1:42" s="2" customFormat="1" x14ac:dyDescent="0.25">
      <c r="A6" s="48"/>
      <c r="B6" s="1">
        <v>3</v>
      </c>
      <c r="C6" s="19">
        <f t="shared" ca="1" si="11"/>
        <v>3</v>
      </c>
      <c r="D6" s="1">
        <f t="shared" ca="1" si="12"/>
        <v>1.006</v>
      </c>
      <c r="E6" s="245">
        <f t="shared" ca="1" si="13"/>
        <v>1</v>
      </c>
      <c r="F6" s="1" t="str">
        <f t="shared" si="14"/>
        <v>Thun</v>
      </c>
      <c r="G6" s="1">
        <f t="shared" ca="1" si="1"/>
        <v>0</v>
      </c>
      <c r="H6" s="1">
        <f t="shared" ca="1" si="2"/>
        <v>0</v>
      </c>
      <c r="I6" s="1">
        <f t="shared" ca="1" si="3"/>
        <v>0</v>
      </c>
      <c r="J6" s="1">
        <f t="shared" ca="1" si="15"/>
        <v>0</v>
      </c>
      <c r="K6" s="1">
        <f t="shared" ca="1" si="4"/>
        <v>0</v>
      </c>
      <c r="L6" s="1">
        <f t="shared" ca="1" si="5"/>
        <v>0</v>
      </c>
      <c r="M6" s="1">
        <f t="shared" ca="1" si="6"/>
        <v>0</v>
      </c>
      <c r="N6" s="1">
        <f t="shared" ca="1" si="7"/>
        <v>0</v>
      </c>
      <c r="O6" s="21"/>
      <c r="P6" s="22"/>
      <c r="V6" s="1"/>
      <c r="W6" s="589" t="str">
        <f t="shared" ca="1" si="16"/>
        <v>Thun</v>
      </c>
      <c r="X6" s="590" t="str">
        <f t="shared" ca="1" si="17"/>
        <v>Thun</v>
      </c>
      <c r="Y6" s="587">
        <f t="shared" ca="1" si="18"/>
        <v>1.9</v>
      </c>
      <c r="Z6" s="587">
        <f ca="1">RANK(Y6,Y$4:Y$12,1)+INDEX($E$4:$E$12,MATCH(W6,$F$4:$F$12,0))/100+ROW()/10000</f>
        <v>1.0105999999999999</v>
      </c>
      <c r="AA6" s="592">
        <f t="shared" ca="1" si="19"/>
        <v>3</v>
      </c>
      <c r="AB6" s="589" t="str">
        <f t="shared" ca="1" si="8"/>
        <v/>
      </c>
      <c r="AC6" s="590" t="str">
        <f t="shared" ca="1" si="20"/>
        <v/>
      </c>
      <c r="AD6" s="591">
        <f t="shared" ca="1" si="21"/>
        <v>99999</v>
      </c>
      <c r="AE6" s="587">
        <f ca="1">RANK(AD6,AD$4:AD$12,1)+INDEX($E$4:$E$12,MATCH(AB6,$F$4:$F$12,0))/100+ROW()/10000</f>
        <v>1.0105999999999999</v>
      </c>
      <c r="AF6" s="587">
        <f t="shared" ca="1" si="22"/>
        <v>3</v>
      </c>
      <c r="AG6" s="589" t="str">
        <f t="shared" ca="1" si="9"/>
        <v/>
      </c>
      <c r="AH6" s="590" t="str">
        <f t="shared" ca="1" si="23"/>
        <v/>
      </c>
      <c r="AI6" s="591">
        <f t="shared" ca="1" si="24"/>
        <v>99999</v>
      </c>
      <c r="AJ6" s="587">
        <f ca="1">RANK(AI6,AI$4:AI$12,1)+INDEX($E$4:$E$12,MATCH(AG6,$F$4:$F$12,0))/100+ROW()/10000</f>
        <v>1.0105999999999999</v>
      </c>
      <c r="AK6" s="592">
        <f t="shared" ca="1" si="25"/>
        <v>3</v>
      </c>
      <c r="AL6" s="590" t="str">
        <f t="shared" ca="1" si="10"/>
        <v/>
      </c>
      <c r="AM6" s="590" t="str">
        <f t="shared" ca="1" si="26"/>
        <v/>
      </c>
      <c r="AN6" s="591">
        <f t="shared" ca="1" si="27"/>
        <v>99999</v>
      </c>
      <c r="AO6" s="587">
        <f ca="1">RANK(AN6,AN$4:AN$12,1)+INDEX($E$4:$E$12,MATCH(AL6,$F$4:$F$12,0))/100+ROW()/10000</f>
        <v>1.0105999999999999</v>
      </c>
      <c r="AP6" s="592">
        <f t="shared" ca="1" si="28"/>
        <v>3</v>
      </c>
    </row>
    <row r="7" spans="1:42" s="2" customFormat="1" x14ac:dyDescent="0.25">
      <c r="A7" s="48"/>
      <c r="B7" s="1">
        <v>4</v>
      </c>
      <c r="C7" s="19">
        <f t="shared" ca="1" si="11"/>
        <v>4</v>
      </c>
      <c r="D7" s="1">
        <f t="shared" ca="1" si="12"/>
        <v>1.0069999999999999</v>
      </c>
      <c r="E7" s="245">
        <f t="shared" ca="1" si="13"/>
        <v>1</v>
      </c>
      <c r="F7" s="1" t="str">
        <f t="shared" si="14"/>
        <v>Murten 2</v>
      </c>
      <c r="G7" s="1">
        <f t="shared" ca="1" si="1"/>
        <v>0</v>
      </c>
      <c r="H7" s="1">
        <f t="shared" ca="1" si="2"/>
        <v>0</v>
      </c>
      <c r="I7" s="1">
        <f t="shared" ca="1" si="3"/>
        <v>0</v>
      </c>
      <c r="J7" s="1">
        <f t="shared" ca="1" si="15"/>
        <v>0</v>
      </c>
      <c r="K7" s="1">
        <f t="shared" ca="1" si="4"/>
        <v>0</v>
      </c>
      <c r="L7" s="1">
        <f t="shared" ca="1" si="5"/>
        <v>0</v>
      </c>
      <c r="M7" s="1">
        <f t="shared" ca="1" si="6"/>
        <v>0</v>
      </c>
      <c r="N7" s="1">
        <f t="shared" ca="1" si="7"/>
        <v>0</v>
      </c>
      <c r="O7" s="21"/>
      <c r="P7" s="22"/>
      <c r="V7" s="1"/>
      <c r="W7" s="589" t="str">
        <f t="shared" ca="1" si="16"/>
        <v>Murten 2</v>
      </c>
      <c r="X7" s="590" t="str">
        <f t="shared" ca="1" si="17"/>
        <v>Murten 2</v>
      </c>
      <c r="Y7" s="587">
        <f t="shared" ca="1" si="18"/>
        <v>1.9</v>
      </c>
      <c r="Z7" s="587">
        <f ca="1">RANK(Y7,Y$4:Y$12,1)+INDEX($E$4:$E$12,MATCH(W7,$F$4:$F$12,0))/100+ROW()/10000</f>
        <v>1.0106999999999999</v>
      </c>
      <c r="AA7" s="592">
        <f t="shared" ca="1" si="19"/>
        <v>4</v>
      </c>
      <c r="AB7" s="589" t="str">
        <f t="shared" ca="1" si="8"/>
        <v/>
      </c>
      <c r="AC7" s="590" t="str">
        <f t="shared" ca="1" si="20"/>
        <v/>
      </c>
      <c r="AD7" s="591">
        <f t="shared" ca="1" si="21"/>
        <v>99999</v>
      </c>
      <c r="AE7" s="587">
        <f ca="1">RANK(AD7,AD$4:AD$12,1)+INDEX($E$4:$E$12,MATCH(AB7,$F$4:$F$12,0))/100+ROW()/10000</f>
        <v>1.0106999999999999</v>
      </c>
      <c r="AF7" s="587">
        <f t="shared" ca="1" si="22"/>
        <v>4</v>
      </c>
      <c r="AG7" s="589" t="str">
        <f t="shared" ca="1" si="9"/>
        <v/>
      </c>
      <c r="AH7" s="590" t="str">
        <f t="shared" ca="1" si="23"/>
        <v/>
      </c>
      <c r="AI7" s="591">
        <f t="shared" ca="1" si="24"/>
        <v>99999</v>
      </c>
      <c r="AJ7" s="587">
        <f ca="1">RANK(AI7,AI$4:AI$12,1)+INDEX($E$4:$E$12,MATCH(AG7,$F$4:$F$12,0))/100+ROW()/10000</f>
        <v>1.0106999999999999</v>
      </c>
      <c r="AK7" s="592">
        <f t="shared" ca="1" si="25"/>
        <v>4</v>
      </c>
      <c r="AL7" s="590" t="str">
        <f t="shared" ca="1" si="10"/>
        <v/>
      </c>
      <c r="AM7" s="590" t="str">
        <f t="shared" ca="1" si="26"/>
        <v/>
      </c>
      <c r="AN7" s="591">
        <f t="shared" ca="1" si="27"/>
        <v>99999</v>
      </c>
      <c r="AO7" s="587">
        <f ca="1">RANK(AN7,AN$4:AN$12,1)+INDEX($E$4:$E$12,MATCH(AL7,$F$4:$F$12,0))/100+ROW()/10000</f>
        <v>1.0106999999999999</v>
      </c>
      <c r="AP7" s="592">
        <f t="shared" ca="1" si="28"/>
        <v>4</v>
      </c>
    </row>
    <row r="8" spans="1:42" s="2" customFormat="1" x14ac:dyDescent="0.25">
      <c r="A8" s="48"/>
      <c r="B8" s="1">
        <v>5</v>
      </c>
      <c r="C8" s="19">
        <f t="shared" ca="1" si="11"/>
        <v>5</v>
      </c>
      <c r="D8" s="1">
        <f t="shared" ca="1" si="12"/>
        <v>1.008</v>
      </c>
      <c r="E8" s="245">
        <f t="shared" ca="1" si="13"/>
        <v>1</v>
      </c>
      <c r="F8" s="1" t="str">
        <f t="shared" si="14"/>
        <v>Langenthal 2</v>
      </c>
      <c r="G8" s="1">
        <f t="shared" ca="1" si="1"/>
        <v>0</v>
      </c>
      <c r="H8" s="1">
        <f t="shared" ca="1" si="2"/>
        <v>0</v>
      </c>
      <c r="I8" s="1">
        <f t="shared" ca="1" si="3"/>
        <v>0</v>
      </c>
      <c r="J8" s="1">
        <f t="shared" ca="1" si="15"/>
        <v>0</v>
      </c>
      <c r="K8" s="1">
        <f t="shared" ca="1" si="4"/>
        <v>0</v>
      </c>
      <c r="L8" s="1">
        <f t="shared" ca="1" si="5"/>
        <v>0</v>
      </c>
      <c r="M8" s="1">
        <f t="shared" ca="1" si="6"/>
        <v>0</v>
      </c>
      <c r="N8" s="1">
        <f t="shared" ca="1" si="7"/>
        <v>0</v>
      </c>
      <c r="P8" s="22"/>
      <c r="W8" s="589" t="str">
        <f t="shared" ca="1" si="16"/>
        <v>Langenthal 2</v>
      </c>
      <c r="X8" s="590" t="str">
        <f t="shared" ca="1" si="17"/>
        <v>Langenthal 2</v>
      </c>
      <c r="Y8" s="587">
        <f t="shared" ca="1" si="18"/>
        <v>1.9</v>
      </c>
      <c r="Z8" s="587">
        <f t="shared" ref="Z8:Z12" ca="1" si="29">RANK(Y8,Y$4:Y$12,1)+INDEX($E$4:$E$12,MATCH(W8,$F$4:$F$12,0))/100+ROW()/10000</f>
        <v>1.0107999999999999</v>
      </c>
      <c r="AA8" s="592">
        <f t="shared" ca="1" si="19"/>
        <v>5</v>
      </c>
      <c r="AB8" s="589" t="str">
        <f t="shared" ca="1" si="8"/>
        <v/>
      </c>
      <c r="AC8" s="590" t="str">
        <f t="shared" ca="1" si="20"/>
        <v/>
      </c>
      <c r="AD8" s="591">
        <f t="shared" ca="1" si="21"/>
        <v>99999</v>
      </c>
      <c r="AE8" s="587">
        <f t="shared" ref="AE8:AE12" ca="1" si="30">RANK(AD8,AD$4:AD$12,1)+INDEX($E$4:$E$12,MATCH(AB8,$F$4:$F$12,0))/100+ROW()/10000</f>
        <v>1.0107999999999999</v>
      </c>
      <c r="AF8" s="587">
        <f t="shared" ca="1" si="22"/>
        <v>5</v>
      </c>
      <c r="AG8" s="589" t="str">
        <f t="shared" ca="1" si="9"/>
        <v/>
      </c>
      <c r="AH8" s="590" t="str">
        <f t="shared" ca="1" si="23"/>
        <v/>
      </c>
      <c r="AI8" s="591">
        <f t="shared" ca="1" si="24"/>
        <v>99999</v>
      </c>
      <c r="AJ8" s="587">
        <f t="shared" ref="AJ8:AJ12" ca="1" si="31">RANK(AI8,AI$4:AI$12,1)+INDEX($E$4:$E$12,MATCH(AG8,$F$4:$F$12,0))/100+ROW()/10000</f>
        <v>1.0107999999999999</v>
      </c>
      <c r="AK8" s="592">
        <f t="shared" ca="1" si="25"/>
        <v>5</v>
      </c>
      <c r="AL8" s="590" t="str">
        <f t="shared" ca="1" si="10"/>
        <v/>
      </c>
      <c r="AM8" s="590" t="str">
        <f t="shared" ca="1" si="26"/>
        <v/>
      </c>
      <c r="AN8" s="591">
        <f t="shared" ca="1" si="27"/>
        <v>99999</v>
      </c>
      <c r="AO8" s="587">
        <f t="shared" ref="AO8:AO12" ca="1" si="32">RANK(AN8,AN$4:AN$12,1)+INDEX($E$4:$E$12,MATCH(AL8,$F$4:$F$12,0))/100+ROW()/10000</f>
        <v>1.0107999999999999</v>
      </c>
      <c r="AP8" s="592">
        <f t="shared" ca="1" si="28"/>
        <v>5</v>
      </c>
    </row>
    <row r="9" spans="1:42" s="2" customFormat="1" x14ac:dyDescent="0.25">
      <c r="A9" s="48"/>
      <c r="B9" s="1">
        <v>6</v>
      </c>
      <c r="C9" s="19">
        <f t="shared" ca="1" si="11"/>
        <v>6</v>
      </c>
      <c r="D9" s="1">
        <f t="shared" ca="1" si="12"/>
        <v>11.009</v>
      </c>
      <c r="E9" s="245">
        <f t="shared" ca="1" si="13"/>
        <v>1</v>
      </c>
      <c r="F9" s="1" t="str">
        <f t="shared" si="14"/>
        <v/>
      </c>
      <c r="G9" s="1">
        <f t="shared" ca="1" si="1"/>
        <v>0</v>
      </c>
      <c r="H9" s="1">
        <f t="shared" ca="1" si="2"/>
        <v>0</v>
      </c>
      <c r="I9" s="1">
        <f t="shared" ca="1" si="3"/>
        <v>0</v>
      </c>
      <c r="J9" s="1">
        <f t="shared" ca="1" si="15"/>
        <v>0</v>
      </c>
      <c r="K9" s="1">
        <f t="shared" ca="1" si="4"/>
        <v>0</v>
      </c>
      <c r="L9" s="1">
        <f t="shared" ca="1" si="5"/>
        <v>0</v>
      </c>
      <c r="M9" s="1">
        <f t="shared" ca="1" si="6"/>
        <v>0</v>
      </c>
      <c r="N9" s="1">
        <f t="shared" ca="1" si="7"/>
        <v>0</v>
      </c>
      <c r="P9" s="22"/>
      <c r="W9" s="589" t="str">
        <f t="shared" ca="1" si="16"/>
        <v/>
      </c>
      <c r="X9" s="590" t="str">
        <f t="shared" ca="1" si="17"/>
        <v/>
      </c>
      <c r="Y9" s="587">
        <f t="shared" ca="1" si="18"/>
        <v>99999</v>
      </c>
      <c r="Z9" s="587">
        <f t="shared" ca="1" si="29"/>
        <v>6.0108999999999995</v>
      </c>
      <c r="AA9" s="592">
        <f t="shared" ca="1" si="19"/>
        <v>6</v>
      </c>
      <c r="AB9" s="589" t="str">
        <f t="shared" ca="1" si="8"/>
        <v/>
      </c>
      <c r="AC9" s="590" t="str">
        <f t="shared" ca="1" si="20"/>
        <v/>
      </c>
      <c r="AD9" s="591">
        <f t="shared" ca="1" si="21"/>
        <v>99999</v>
      </c>
      <c r="AE9" s="587">
        <f t="shared" ca="1" si="30"/>
        <v>1.0108999999999999</v>
      </c>
      <c r="AF9" s="587">
        <f t="shared" ca="1" si="22"/>
        <v>6</v>
      </c>
      <c r="AG9" s="589" t="str">
        <f t="shared" ca="1" si="9"/>
        <v/>
      </c>
      <c r="AH9" s="590" t="str">
        <f t="shared" ca="1" si="23"/>
        <v/>
      </c>
      <c r="AI9" s="591">
        <f t="shared" ca="1" si="24"/>
        <v>99999</v>
      </c>
      <c r="AJ9" s="587">
        <f t="shared" ca="1" si="31"/>
        <v>1.0108999999999999</v>
      </c>
      <c r="AK9" s="592">
        <f t="shared" ca="1" si="25"/>
        <v>6</v>
      </c>
      <c r="AL9" s="590" t="str">
        <f t="shared" ca="1" si="10"/>
        <v/>
      </c>
      <c r="AM9" s="590" t="str">
        <f t="shared" ca="1" si="26"/>
        <v/>
      </c>
      <c r="AN9" s="591">
        <f t="shared" ca="1" si="27"/>
        <v>99999</v>
      </c>
      <c r="AO9" s="587">
        <f t="shared" ca="1" si="32"/>
        <v>1.0108999999999999</v>
      </c>
      <c r="AP9" s="592">
        <f t="shared" ca="1" si="28"/>
        <v>6</v>
      </c>
    </row>
    <row r="10" spans="1:42" s="2" customFormat="1" x14ac:dyDescent="0.25">
      <c r="A10" s="48"/>
      <c r="B10" s="1">
        <v>7</v>
      </c>
      <c r="C10" s="19">
        <f t="shared" ca="1" si="11"/>
        <v>7</v>
      </c>
      <c r="D10" s="1">
        <f t="shared" ca="1" si="12"/>
        <v>17.009999999999998</v>
      </c>
      <c r="E10" s="245">
        <f t="shared" ca="1" si="13"/>
        <v>7</v>
      </c>
      <c r="F10" s="1" t="str">
        <f t="shared" si="14"/>
        <v/>
      </c>
      <c r="G10" s="1">
        <f t="shared" ca="1" si="1"/>
        <v>0</v>
      </c>
      <c r="H10" s="1">
        <f t="shared" ca="1" si="2"/>
        <v>0</v>
      </c>
      <c r="I10" s="1">
        <f t="shared" ca="1" si="3"/>
        <v>0</v>
      </c>
      <c r="J10" s="1">
        <f t="shared" ca="1" si="15"/>
        <v>0</v>
      </c>
      <c r="K10" s="1">
        <f t="shared" ca="1" si="4"/>
        <v>0</v>
      </c>
      <c r="L10" s="1">
        <f t="shared" ca="1" si="5"/>
        <v>0</v>
      </c>
      <c r="M10" s="1">
        <f t="shared" ca="1" si="6"/>
        <v>0</v>
      </c>
      <c r="N10" s="1">
        <f t="shared" ca="1" si="7"/>
        <v>0</v>
      </c>
      <c r="P10" s="22"/>
      <c r="W10" s="589" t="str">
        <f t="shared" ca="1" si="16"/>
        <v/>
      </c>
      <c r="X10" s="590" t="str">
        <f t="shared" ca="1" si="17"/>
        <v/>
      </c>
      <c r="Y10" s="587">
        <f t="shared" ca="1" si="18"/>
        <v>99999</v>
      </c>
      <c r="Z10" s="587">
        <f t="shared" ca="1" si="29"/>
        <v>6.0110000000000001</v>
      </c>
      <c r="AA10" s="592">
        <f t="shared" ca="1" si="19"/>
        <v>7</v>
      </c>
      <c r="AB10" s="589" t="str">
        <f t="shared" ca="1" si="8"/>
        <v/>
      </c>
      <c r="AC10" s="590" t="str">
        <f t="shared" ca="1" si="20"/>
        <v/>
      </c>
      <c r="AD10" s="591">
        <f t="shared" ca="1" si="21"/>
        <v>99999</v>
      </c>
      <c r="AE10" s="587">
        <f t="shared" ca="1" si="30"/>
        <v>1.0109999999999999</v>
      </c>
      <c r="AF10" s="587">
        <f t="shared" ca="1" si="22"/>
        <v>7</v>
      </c>
      <c r="AG10" s="589" t="str">
        <f t="shared" ca="1" si="9"/>
        <v/>
      </c>
      <c r="AH10" s="590" t="str">
        <f t="shared" ca="1" si="23"/>
        <v/>
      </c>
      <c r="AI10" s="591">
        <f t="shared" ca="1" si="24"/>
        <v>99999</v>
      </c>
      <c r="AJ10" s="587">
        <f t="shared" ca="1" si="31"/>
        <v>1.0109999999999999</v>
      </c>
      <c r="AK10" s="592">
        <f t="shared" ca="1" si="25"/>
        <v>7</v>
      </c>
      <c r="AL10" s="590" t="str">
        <f t="shared" ca="1" si="10"/>
        <v/>
      </c>
      <c r="AM10" s="590" t="str">
        <f t="shared" ca="1" si="26"/>
        <v/>
      </c>
      <c r="AN10" s="591">
        <f t="shared" ca="1" si="27"/>
        <v>99999</v>
      </c>
      <c r="AO10" s="587">
        <f t="shared" ca="1" si="32"/>
        <v>1.0109999999999999</v>
      </c>
      <c r="AP10" s="592">
        <f t="shared" ca="1" si="28"/>
        <v>7</v>
      </c>
    </row>
    <row r="11" spans="1:42" s="2" customFormat="1" x14ac:dyDescent="0.25">
      <c r="A11" s="48"/>
      <c r="B11" s="1">
        <v>8</v>
      </c>
      <c r="C11" s="19">
        <f t="shared" ca="1" si="11"/>
        <v>8</v>
      </c>
      <c r="D11" s="1">
        <f t="shared" ca="1" si="12"/>
        <v>17.010999999999999</v>
      </c>
      <c r="E11" s="245">
        <f t="shared" ca="1" si="13"/>
        <v>7</v>
      </c>
      <c r="F11" s="1" t="str">
        <f t="shared" si="14"/>
        <v/>
      </c>
      <c r="G11" s="1">
        <f t="shared" ca="1" si="1"/>
        <v>0</v>
      </c>
      <c r="H11" s="1">
        <f t="shared" ca="1" si="2"/>
        <v>0</v>
      </c>
      <c r="I11" s="1">
        <f t="shared" ca="1" si="3"/>
        <v>0</v>
      </c>
      <c r="J11" s="1">
        <f t="shared" ca="1" si="15"/>
        <v>0</v>
      </c>
      <c r="K11" s="1">
        <f t="shared" ca="1" si="4"/>
        <v>0</v>
      </c>
      <c r="L11" s="1">
        <f t="shared" ca="1" si="5"/>
        <v>0</v>
      </c>
      <c r="M11" s="1">
        <f t="shared" ca="1" si="6"/>
        <v>0</v>
      </c>
      <c r="N11" s="1">
        <f t="shared" ca="1" si="7"/>
        <v>0</v>
      </c>
      <c r="O11" s="1"/>
      <c r="P11" s="1"/>
      <c r="Q11" s="1"/>
      <c r="R11" s="1"/>
      <c r="S11" s="1"/>
      <c r="T11" s="1"/>
      <c r="U11" s="1"/>
      <c r="V11" s="1"/>
      <c r="W11" s="589" t="str">
        <f t="shared" ca="1" si="16"/>
        <v/>
      </c>
      <c r="X11" s="590" t="str">
        <f t="shared" ca="1" si="17"/>
        <v/>
      </c>
      <c r="Y11" s="587">
        <f t="shared" ca="1" si="18"/>
        <v>99999</v>
      </c>
      <c r="Z11" s="587">
        <f t="shared" ca="1" si="29"/>
        <v>6.0110999999999999</v>
      </c>
      <c r="AA11" s="592">
        <f t="shared" ca="1" si="19"/>
        <v>8</v>
      </c>
      <c r="AB11" s="589" t="str">
        <f t="shared" ca="1" si="8"/>
        <v/>
      </c>
      <c r="AC11" s="590" t="str">
        <f t="shared" ca="1" si="20"/>
        <v/>
      </c>
      <c r="AD11" s="591">
        <f t="shared" ca="1" si="21"/>
        <v>99999</v>
      </c>
      <c r="AE11" s="587">
        <f t="shared" ca="1" si="30"/>
        <v>1.0111000000000001</v>
      </c>
      <c r="AF11" s="587">
        <f t="shared" ca="1" si="22"/>
        <v>8</v>
      </c>
      <c r="AG11" s="589" t="str">
        <f t="shared" ca="1" si="9"/>
        <v/>
      </c>
      <c r="AH11" s="590" t="str">
        <f t="shared" ca="1" si="23"/>
        <v/>
      </c>
      <c r="AI11" s="591">
        <f t="shared" ca="1" si="24"/>
        <v>99999</v>
      </c>
      <c r="AJ11" s="587">
        <f t="shared" ca="1" si="31"/>
        <v>1.0111000000000001</v>
      </c>
      <c r="AK11" s="592">
        <f t="shared" ca="1" si="25"/>
        <v>8</v>
      </c>
      <c r="AL11" s="590" t="str">
        <f t="shared" ca="1" si="10"/>
        <v/>
      </c>
      <c r="AM11" s="590" t="str">
        <f t="shared" ca="1" si="26"/>
        <v/>
      </c>
      <c r="AN11" s="591">
        <f t="shared" ca="1" si="27"/>
        <v>99999</v>
      </c>
      <c r="AO11" s="587">
        <f t="shared" ca="1" si="32"/>
        <v>1.0111000000000001</v>
      </c>
      <c r="AP11" s="592">
        <f t="shared" ca="1" si="28"/>
        <v>8</v>
      </c>
    </row>
    <row r="12" spans="1:42" s="2" customFormat="1" ht="12" thickBot="1" x14ac:dyDescent="0.3">
      <c r="A12" s="48"/>
      <c r="B12" s="1">
        <v>9</v>
      </c>
      <c r="C12" s="20">
        <f t="shared" ca="1" si="11"/>
        <v>9</v>
      </c>
      <c r="D12" s="1">
        <f t="shared" ca="1" si="12"/>
        <v>17.012</v>
      </c>
      <c r="E12" s="245">
        <f t="shared" ca="1" si="13"/>
        <v>7</v>
      </c>
      <c r="F12" s="1" t="str">
        <f t="shared" si="14"/>
        <v/>
      </c>
      <c r="G12" s="1">
        <f t="shared" ca="1" si="1"/>
        <v>0</v>
      </c>
      <c r="H12" s="1">
        <f t="shared" ca="1" si="2"/>
        <v>0</v>
      </c>
      <c r="I12" s="1">
        <f t="shared" ca="1" si="3"/>
        <v>0</v>
      </c>
      <c r="J12" s="1">
        <f t="shared" ca="1" si="15"/>
        <v>0</v>
      </c>
      <c r="K12" s="25">
        <f t="shared" ca="1" si="4"/>
        <v>0</v>
      </c>
      <c r="L12" s="1">
        <f t="shared" ca="1" si="5"/>
        <v>0</v>
      </c>
      <c r="M12" s="1">
        <f t="shared" ca="1" si="6"/>
        <v>0</v>
      </c>
      <c r="N12" s="1">
        <f t="shared" ca="1" si="7"/>
        <v>0</v>
      </c>
      <c r="O12" s="1"/>
      <c r="P12" s="1"/>
      <c r="Q12" s="1"/>
      <c r="R12" s="1"/>
      <c r="S12" s="1"/>
      <c r="T12" s="1"/>
      <c r="U12" s="1"/>
      <c r="V12" s="1"/>
      <c r="W12" s="593" t="str">
        <f t="shared" ca="1" si="16"/>
        <v/>
      </c>
      <c r="X12" s="594" t="str">
        <f t="shared" ca="1" si="17"/>
        <v/>
      </c>
      <c r="Y12" s="595">
        <f t="shared" ca="1" si="18"/>
        <v>99999</v>
      </c>
      <c r="Z12" s="595">
        <f t="shared" ca="1" si="29"/>
        <v>6.0111999999999997</v>
      </c>
      <c r="AA12" s="596">
        <f t="shared" ca="1" si="19"/>
        <v>9</v>
      </c>
      <c r="AB12" s="593" t="str">
        <f t="shared" ca="1" si="8"/>
        <v/>
      </c>
      <c r="AC12" s="594" t="str">
        <f t="shared" ca="1" si="20"/>
        <v/>
      </c>
      <c r="AD12" s="597">
        <f t="shared" ca="1" si="21"/>
        <v>99999</v>
      </c>
      <c r="AE12" s="595">
        <f t="shared" ca="1" si="30"/>
        <v>1.0112000000000001</v>
      </c>
      <c r="AF12" s="595">
        <f t="shared" ca="1" si="22"/>
        <v>9</v>
      </c>
      <c r="AG12" s="593" t="str">
        <f t="shared" ca="1" si="9"/>
        <v/>
      </c>
      <c r="AH12" s="594" t="str">
        <f t="shared" ca="1" si="23"/>
        <v/>
      </c>
      <c r="AI12" s="597">
        <f t="shared" ca="1" si="24"/>
        <v>99999</v>
      </c>
      <c r="AJ12" s="595">
        <f t="shared" ca="1" si="31"/>
        <v>1.0112000000000001</v>
      </c>
      <c r="AK12" s="596">
        <f t="shared" ca="1" si="25"/>
        <v>9</v>
      </c>
      <c r="AL12" s="594" t="str">
        <f t="shared" ca="1" si="10"/>
        <v/>
      </c>
      <c r="AM12" s="594" t="str">
        <f t="shared" ca="1" si="26"/>
        <v/>
      </c>
      <c r="AN12" s="597">
        <f t="shared" ca="1" si="27"/>
        <v>99999</v>
      </c>
      <c r="AO12" s="595">
        <f t="shared" ca="1" si="32"/>
        <v>1.0112000000000001</v>
      </c>
      <c r="AP12" s="596">
        <f t="shared" ca="1" si="28"/>
        <v>9</v>
      </c>
    </row>
    <row r="13" spans="1:42" s="2" customFormat="1" ht="12" thickTop="1" x14ac:dyDescent="0.25">
      <c r="B13" s="1">
        <f>$F$13*($F$13-1)</f>
        <v>20</v>
      </c>
      <c r="C13" s="1"/>
      <c r="D13" s="1"/>
      <c r="E13" s="1"/>
      <c r="F13" s="1">
        <f>9-COUNTBLANK($F$4:$F$12)</f>
        <v>5</v>
      </c>
      <c r="G13" s="1"/>
      <c r="H13" s="1"/>
      <c r="I13" s="1"/>
      <c r="J13" s="1"/>
      <c r="K13" s="24">
        <f ca="1">QUOTIENT(SUM(K4:K12),2)</f>
        <v>0</v>
      </c>
      <c r="L13" s="1"/>
      <c r="M13" s="1"/>
      <c r="N13" s="1"/>
      <c r="O13" s="1"/>
      <c r="P13" s="1"/>
      <c r="Q13" s="1"/>
      <c r="R13" s="1"/>
      <c r="S13" s="1"/>
      <c r="T13" s="1"/>
      <c r="U13" s="1"/>
      <c r="V13" s="1"/>
      <c r="Y13" s="1"/>
      <c r="Z13" s="1"/>
    </row>
    <row r="14" spans="1:42" s="2" customFormat="1" x14ac:dyDescent="0.25">
      <c r="B14" s="11">
        <f>MAX($B$13,Calc2!$B$13)</f>
        <v>20</v>
      </c>
      <c r="D14" s="1" t="s">
        <v>222</v>
      </c>
      <c r="F14" s="11">
        <f>MAX($F$13,Calc2!$F$13)</f>
        <v>5</v>
      </c>
      <c r="O14" s="1"/>
      <c r="P14" s="1"/>
      <c r="Q14" s="1"/>
      <c r="R14" s="1"/>
      <c r="S14" s="1"/>
      <c r="T14" s="1"/>
      <c r="U14" s="1"/>
      <c r="V14" s="1"/>
      <c r="W14" s="1"/>
      <c r="Y14" s="1"/>
      <c r="Z14" s="1"/>
    </row>
    <row r="15" spans="1:42" s="2" customFormat="1" x14ac:dyDescent="0.25">
      <c r="O15" s="10"/>
      <c r="AD15" s="780" t="s">
        <v>190</v>
      </c>
      <c r="AE15" s="781"/>
      <c r="AF15" s="781"/>
      <c r="AG15" s="781"/>
      <c r="AH15" s="782"/>
      <c r="AI15" s="2" t="b">
        <f>(Einstellungen!$B$9=Sprache!$E$76)</f>
        <v>0</v>
      </c>
      <c r="AK15" s="48"/>
    </row>
    <row r="16" spans="1:42" s="2" customFormat="1" ht="15" thickBot="1" x14ac:dyDescent="0.3">
      <c r="B16" s="1" t="s">
        <v>6</v>
      </c>
      <c r="C16" s="23" t="s">
        <v>99</v>
      </c>
      <c r="D16" s="23" t="s">
        <v>105</v>
      </c>
      <c r="E16" s="23" t="s">
        <v>106</v>
      </c>
      <c r="F16" s="23" t="s">
        <v>107</v>
      </c>
      <c r="G16" s="23" t="s">
        <v>108</v>
      </c>
      <c r="H16" s="23" t="s">
        <v>109</v>
      </c>
      <c r="I16" s="23" t="s">
        <v>110</v>
      </c>
      <c r="J16" s="23" t="s">
        <v>111</v>
      </c>
      <c r="K16" s="23" t="s">
        <v>112</v>
      </c>
      <c r="L16" s="9" t="s">
        <v>113</v>
      </c>
      <c r="M16" s="23" t="s">
        <v>98</v>
      </c>
      <c r="N16" s="23" t="s">
        <v>15</v>
      </c>
      <c r="O16" s="27">
        <v>1</v>
      </c>
      <c r="P16" s="1">
        <v>2</v>
      </c>
      <c r="Q16" s="1">
        <v>3</v>
      </c>
      <c r="R16" s="1">
        <v>4</v>
      </c>
      <c r="S16" s="1">
        <v>5</v>
      </c>
      <c r="T16" s="1">
        <v>6</v>
      </c>
      <c r="U16" s="1">
        <v>7</v>
      </c>
      <c r="V16" s="1">
        <v>8</v>
      </c>
      <c r="W16" s="9" t="s">
        <v>100</v>
      </c>
      <c r="X16" s="184" t="s">
        <v>176</v>
      </c>
      <c r="Y16" s="9" t="s">
        <v>223</v>
      </c>
      <c r="Z16" s="184" t="s">
        <v>224</v>
      </c>
      <c r="AA16" s="1" t="s">
        <v>112</v>
      </c>
      <c r="AB16" s="1" t="s">
        <v>111</v>
      </c>
      <c r="AC16" s="1" t="s">
        <v>109</v>
      </c>
      <c r="AD16" s="240" t="s">
        <v>112</v>
      </c>
      <c r="AE16" s="244" t="s">
        <v>188</v>
      </c>
      <c r="AF16" s="1" t="s">
        <v>188</v>
      </c>
      <c r="AG16" s="1" t="s">
        <v>189</v>
      </c>
      <c r="AH16" s="184" t="s">
        <v>176</v>
      </c>
    </row>
    <row r="17" spans="2:80" s="2" customFormat="1" ht="12" thickTop="1" x14ac:dyDescent="0.25">
      <c r="C17" s="2" t="str">
        <f>$Q64</f>
        <v>Langenthal 1</v>
      </c>
      <c r="D17" s="1">
        <f t="shared" ref="D17:D25" ca="1" si="33">K4</f>
        <v>0</v>
      </c>
      <c r="E17" s="1">
        <f t="shared" ref="E17:E25" ca="1" si="34">L4</f>
        <v>0</v>
      </c>
      <c r="F17" s="1">
        <f t="shared" ref="F17:F25" ca="1" si="35">M4</f>
        <v>0</v>
      </c>
      <c r="G17" s="1">
        <f t="shared" ref="G17:G25" ca="1" si="36">N4</f>
        <v>0</v>
      </c>
      <c r="H17" s="1">
        <f t="shared" ref="H17:J23" ca="1" si="37">G4</f>
        <v>0</v>
      </c>
      <c r="I17" s="1">
        <f t="shared" ca="1" si="37"/>
        <v>0</v>
      </c>
      <c r="J17" s="1">
        <f t="shared" ca="1" si="37"/>
        <v>0</v>
      </c>
      <c r="K17" s="1">
        <f t="shared" ref="K17:K25" ca="1" si="38">J4</f>
        <v>0</v>
      </c>
      <c r="L17" s="26">
        <f t="shared" ref="L17:L25" ca="1" si="39">K17*$F$64+(J17+$H$65)*$F$65+H17*$F$66</f>
        <v>500000</v>
      </c>
      <c r="M17" s="11">
        <f ca="1">IF($AI$15,COUNTIF($K$17:$K$25,K17),COUNTIF($L$17:$L$25,L17))</f>
        <v>9</v>
      </c>
      <c r="N17" s="11">
        <f t="array" aca="1" ref="N17" ca="1">IF($AI$15,SUM(($K$17:$K$25&gt;=K17)/COUNTIF($K$17:$K$25,$K$17:$K$25)),SUM(($L$17:$L$25&gt;=L17)/COUNTIF($L$17:$L$25,$L$17:$L$25)))</f>
        <v>1.0000000000000002</v>
      </c>
      <c r="O17" s="49" t="str">
        <f t="shared" ref="O17:O25" ca="1" si="40">IF(AND(M17&gt;1,N17=1),C17,"")</f>
        <v>Langenthal 1</v>
      </c>
      <c r="P17" s="50" t="str">
        <f t="shared" ref="P17:P25" ca="1" si="41">IF(AND(M17&gt;1,N17=2),C17,"")</f>
        <v/>
      </c>
      <c r="Q17" s="50" t="str">
        <f t="shared" ref="Q17:Q25" ca="1" si="42">IF(AND(M17&gt;1,N17=3),C17,"")</f>
        <v/>
      </c>
      <c r="R17" s="50" t="str">
        <f t="shared" ref="R17:R25" ca="1" si="43">IF(AND(M17&gt;1,N17=4),C17,"")</f>
        <v/>
      </c>
      <c r="S17" s="50" t="str">
        <f t="shared" ref="S17:S25" ca="1" si="44">IF(AND(M17&gt;1,N17=5),C17,"")</f>
        <v/>
      </c>
      <c r="T17" s="50" t="str">
        <f t="shared" ref="T17:T25" ca="1" si="45">IF(AND($M17&gt;1,$N17=6),$C17,"")</f>
        <v/>
      </c>
      <c r="U17" s="50" t="str">
        <f t="shared" ref="U17:U25" ca="1" si="46">IF(AND($M17&gt;1,$N17=7),$C17,"")</f>
        <v/>
      </c>
      <c r="V17" s="51" t="str">
        <f t="shared" ref="V17:V25" ca="1" si="47">IF(AND($M17&gt;1,$N17=8),$C17,"")</f>
        <v/>
      </c>
      <c r="W17" s="59">
        <f t="shared" ref="W17:W22" ca="1" si="48">AA17*$F$64+(AB17+$H$65)*$F$65+AC17*$F$66</f>
        <v>500000</v>
      </c>
      <c r="X17" s="18">
        <f ca="1">RANK($L17,$L$17:$L$25)+RANK($W17,$W$17:$W$25)/100+(9-$Y17)/10000</f>
        <v>1.0108999999999999</v>
      </c>
      <c r="Y17" s="1">
        <f>Turnierplan!$AI12</f>
        <v>0</v>
      </c>
      <c r="Z17" s="1">
        <f ca="1">RANK($W17,$W$17:$W$25)+(9-$Y17)/10</f>
        <v>1.9</v>
      </c>
      <c r="AA17" s="1">
        <f ca="1">SUM(E30:BP30)</f>
        <v>0</v>
      </c>
      <c r="AB17" s="1">
        <f ca="1">SUM(E41:BP41)</f>
        <v>0</v>
      </c>
      <c r="AC17" s="1">
        <f ca="1">SUM(E52:BP52)</f>
        <v>0</v>
      </c>
      <c r="AD17" s="239">
        <f ca="1">RANK($K17,$K$17:$K$25)</f>
        <v>1</v>
      </c>
      <c r="AE17" s="26">
        <f t="shared" ref="AE17:AE22" ca="1" si="49">(J17+$H$65)*$F$65+H17*$F$66</f>
        <v>500000</v>
      </c>
      <c r="AF17" s="1">
        <f ca="1">RANK($AE17,$AE$17:$AE$25)</f>
        <v>1</v>
      </c>
      <c r="AG17" s="1">
        <f ca="1">RANK($W17,$W$17:$W$25)</f>
        <v>1</v>
      </c>
      <c r="AH17" s="241">
        <f ca="1">AD17+AG17/100+AF17/10000+(10-Y17)/1000000</f>
        <v>1.0101100000000001</v>
      </c>
      <c r="AI17" s="1"/>
    </row>
    <row r="18" spans="2:80" s="2" customFormat="1" x14ac:dyDescent="0.25">
      <c r="C18" s="2" t="str">
        <f t="shared" ref="C18:C25" si="50">$Q65</f>
        <v>Murten 1</v>
      </c>
      <c r="D18" s="1">
        <f t="shared" ca="1" si="33"/>
        <v>0</v>
      </c>
      <c r="E18" s="1">
        <f t="shared" ca="1" si="34"/>
        <v>0</v>
      </c>
      <c r="F18" s="1">
        <f t="shared" ca="1" si="35"/>
        <v>0</v>
      </c>
      <c r="G18" s="1">
        <f t="shared" ca="1" si="36"/>
        <v>0</v>
      </c>
      <c r="H18" s="1">
        <f t="shared" ca="1" si="37"/>
        <v>0</v>
      </c>
      <c r="I18" s="1">
        <f t="shared" ca="1" si="37"/>
        <v>0</v>
      </c>
      <c r="J18" s="1">
        <f t="shared" ca="1" si="37"/>
        <v>0</v>
      </c>
      <c r="K18" s="1">
        <f t="shared" ca="1" si="38"/>
        <v>0</v>
      </c>
      <c r="L18" s="26">
        <f t="shared" ca="1" si="39"/>
        <v>500000</v>
      </c>
      <c r="M18" s="11">
        <f t="shared" ref="M18:M25" ca="1" si="51">IF($AI$15,COUNTIF($K$17:$K$25,K18),COUNTIF($L$17:$L$25,L18))</f>
        <v>9</v>
      </c>
      <c r="N18" s="11">
        <f t="array" aca="1" ref="N18" ca="1">IF($AI$15,SUM(($K$17:$K$25&gt;=K18)/COUNTIF($K$17:$K$25,$K$17:$K$25)),SUM(($L$17:$L$25&gt;=L18)/COUNTIF($L$17:$L$25,$L$17:$L$25)))</f>
        <v>1.0000000000000002</v>
      </c>
      <c r="O18" s="4" t="str">
        <f t="shared" ca="1" si="40"/>
        <v>Murten 1</v>
      </c>
      <c r="P18" s="2" t="str">
        <f t="shared" ca="1" si="41"/>
        <v/>
      </c>
      <c r="Q18" s="2" t="str">
        <f t="shared" ca="1" si="42"/>
        <v/>
      </c>
      <c r="R18" s="2" t="str">
        <f t="shared" ca="1" si="43"/>
        <v/>
      </c>
      <c r="S18" s="2" t="str">
        <f t="shared" ca="1" si="44"/>
        <v/>
      </c>
      <c r="T18" s="2" t="str">
        <f t="shared" ca="1" si="45"/>
        <v/>
      </c>
      <c r="U18" s="2" t="str">
        <f t="shared" ca="1" si="46"/>
        <v/>
      </c>
      <c r="V18" s="52" t="str">
        <f t="shared" ca="1" si="47"/>
        <v/>
      </c>
      <c r="W18" s="59">
        <f t="shared" ca="1" si="48"/>
        <v>500000</v>
      </c>
      <c r="X18" s="19">
        <f t="shared" ref="X18:X25" ca="1" si="52">RANK($L18,$L$17:$L$25)+RANK($W18,$W$17:$W$25)/100+(9-$Y18)/10000</f>
        <v>1.0108999999999999</v>
      </c>
      <c r="Y18" s="1">
        <f>Turnierplan!$AI13</f>
        <v>0</v>
      </c>
      <c r="Z18" s="1">
        <f t="shared" ref="Z18:Z25" ca="1" si="53">RANK($W18,$W$17:$W$25)+(9-$Y18)/10</f>
        <v>1.9</v>
      </c>
      <c r="AA18" s="1">
        <f t="shared" ref="AA18:AA25" ca="1" si="54">SUM(E31:BP31)</f>
        <v>0</v>
      </c>
      <c r="AB18" s="1">
        <f t="shared" ref="AB18:AB25" ca="1" si="55">SUM(E42:BP42)</f>
        <v>0</v>
      </c>
      <c r="AC18" s="1">
        <f t="shared" ref="AC18:AC25" ca="1" si="56">SUM(E53:BP53)</f>
        <v>0</v>
      </c>
      <c r="AD18" s="239">
        <f t="shared" ref="AD18:AD25" ca="1" si="57">RANK($K18,$K$17:$K$25)</f>
        <v>1</v>
      </c>
      <c r="AE18" s="26">
        <f t="shared" ca="1" si="49"/>
        <v>500000</v>
      </c>
      <c r="AF18" s="1">
        <f t="shared" ref="AF18:AF25" ca="1" si="58">RANK($AE18,$AE$17:$AE$25)</f>
        <v>1</v>
      </c>
      <c r="AG18" s="1">
        <f t="shared" ref="AG18:AG25" ca="1" si="59">RANK($W18,$W$17:$W$25)</f>
        <v>1</v>
      </c>
      <c r="AH18" s="242">
        <f t="shared" ref="AH18:AH25" ca="1" si="60">AD18+AG18/100+AF18/10000+(10-Y18)/1000000</f>
        <v>1.0101100000000001</v>
      </c>
      <c r="AI18" s="1"/>
    </row>
    <row r="19" spans="2:80" s="2" customFormat="1" x14ac:dyDescent="0.25">
      <c r="C19" s="2" t="str">
        <f t="shared" si="50"/>
        <v>Thun</v>
      </c>
      <c r="D19" s="1">
        <f t="shared" ca="1" si="33"/>
        <v>0</v>
      </c>
      <c r="E19" s="1">
        <f t="shared" ca="1" si="34"/>
        <v>0</v>
      </c>
      <c r="F19" s="1">
        <f t="shared" ca="1" si="35"/>
        <v>0</v>
      </c>
      <c r="G19" s="1">
        <f t="shared" ca="1" si="36"/>
        <v>0</v>
      </c>
      <c r="H19" s="1">
        <f t="shared" ca="1" si="37"/>
        <v>0</v>
      </c>
      <c r="I19" s="1">
        <f t="shared" ca="1" si="37"/>
        <v>0</v>
      </c>
      <c r="J19" s="1">
        <f t="shared" ca="1" si="37"/>
        <v>0</v>
      </c>
      <c r="K19" s="1">
        <f t="shared" ca="1" si="38"/>
        <v>0</v>
      </c>
      <c r="L19" s="26">
        <f t="shared" ca="1" si="39"/>
        <v>500000</v>
      </c>
      <c r="M19" s="11">
        <f t="shared" ca="1" si="51"/>
        <v>9</v>
      </c>
      <c r="N19" s="11">
        <f t="array" aca="1" ref="N19" ca="1">IF($AI$15,SUM(($K$17:$K$25&gt;=K19)/COUNTIF($K$17:$K$25,$K$17:$K$25)),SUM(($L$17:$L$25&gt;=L19)/COUNTIF($L$17:$L$25,$L$17:$L$25)))</f>
        <v>1.0000000000000002</v>
      </c>
      <c r="O19" s="4" t="str">
        <f t="shared" ca="1" si="40"/>
        <v>Thun</v>
      </c>
      <c r="P19" s="2" t="str">
        <f t="shared" ca="1" si="41"/>
        <v/>
      </c>
      <c r="Q19" s="2" t="str">
        <f t="shared" ca="1" si="42"/>
        <v/>
      </c>
      <c r="R19" s="2" t="str">
        <f t="shared" ca="1" si="43"/>
        <v/>
      </c>
      <c r="S19" s="2" t="str">
        <f t="shared" ca="1" si="44"/>
        <v/>
      </c>
      <c r="T19" s="2" t="str">
        <f t="shared" ca="1" si="45"/>
        <v/>
      </c>
      <c r="U19" s="2" t="str">
        <f t="shared" ca="1" si="46"/>
        <v/>
      </c>
      <c r="V19" s="52" t="str">
        <f t="shared" ca="1" si="47"/>
        <v/>
      </c>
      <c r="W19" s="59">
        <f t="shared" ca="1" si="48"/>
        <v>500000</v>
      </c>
      <c r="X19" s="19">
        <f t="shared" ca="1" si="52"/>
        <v>1.0108999999999999</v>
      </c>
      <c r="Y19" s="1">
        <f>Turnierplan!$AI14</f>
        <v>0</v>
      </c>
      <c r="Z19" s="1">
        <f t="shared" ca="1" si="53"/>
        <v>1.9</v>
      </c>
      <c r="AA19" s="1">
        <f t="shared" ca="1" si="54"/>
        <v>0</v>
      </c>
      <c r="AB19" s="1">
        <f t="shared" ca="1" si="55"/>
        <v>0</v>
      </c>
      <c r="AC19" s="1">
        <f t="shared" ca="1" si="56"/>
        <v>0</v>
      </c>
      <c r="AD19" s="239">
        <f t="shared" ca="1" si="57"/>
        <v>1</v>
      </c>
      <c r="AE19" s="26">
        <f t="shared" ca="1" si="49"/>
        <v>500000</v>
      </c>
      <c r="AF19" s="1">
        <f t="shared" ca="1" si="58"/>
        <v>1</v>
      </c>
      <c r="AG19" s="1">
        <f t="shared" ca="1" si="59"/>
        <v>1</v>
      </c>
      <c r="AH19" s="242">
        <f t="shared" ca="1" si="60"/>
        <v>1.0101100000000001</v>
      </c>
      <c r="AI19" s="1"/>
    </row>
    <row r="20" spans="2:80" s="2" customFormat="1" x14ac:dyDescent="0.25">
      <c r="C20" s="2" t="str">
        <f t="shared" si="50"/>
        <v>Murten 2</v>
      </c>
      <c r="D20" s="1">
        <f t="shared" ca="1" si="33"/>
        <v>0</v>
      </c>
      <c r="E20" s="1">
        <f t="shared" ca="1" si="34"/>
        <v>0</v>
      </c>
      <c r="F20" s="1">
        <f t="shared" ca="1" si="35"/>
        <v>0</v>
      </c>
      <c r="G20" s="1">
        <f t="shared" ca="1" si="36"/>
        <v>0</v>
      </c>
      <c r="H20" s="1">
        <f t="shared" ca="1" si="37"/>
        <v>0</v>
      </c>
      <c r="I20" s="1">
        <f t="shared" ca="1" si="37"/>
        <v>0</v>
      </c>
      <c r="J20" s="1">
        <f t="shared" ca="1" si="37"/>
        <v>0</v>
      </c>
      <c r="K20" s="1">
        <f t="shared" ca="1" si="38"/>
        <v>0</v>
      </c>
      <c r="L20" s="26">
        <f t="shared" ca="1" si="39"/>
        <v>500000</v>
      </c>
      <c r="M20" s="11">
        <f t="shared" ca="1" si="51"/>
        <v>9</v>
      </c>
      <c r="N20" s="11">
        <f t="array" aca="1" ref="N20" ca="1">IF($AI$15,SUM(($K$17:$K$25&gt;=K20)/COUNTIF($K$17:$K$25,$K$17:$K$25)),SUM(($L$17:$L$25&gt;=L20)/COUNTIF($L$17:$L$25,$L$17:$L$25)))</f>
        <v>1.0000000000000002</v>
      </c>
      <c r="O20" s="4" t="str">
        <f t="shared" ca="1" si="40"/>
        <v>Murten 2</v>
      </c>
      <c r="P20" s="2" t="str">
        <f t="shared" ca="1" si="41"/>
        <v/>
      </c>
      <c r="Q20" s="2" t="str">
        <f t="shared" ca="1" si="42"/>
        <v/>
      </c>
      <c r="R20" s="2" t="str">
        <f t="shared" ca="1" si="43"/>
        <v/>
      </c>
      <c r="S20" s="2" t="str">
        <f t="shared" ca="1" si="44"/>
        <v/>
      </c>
      <c r="T20" s="2" t="str">
        <f t="shared" ca="1" si="45"/>
        <v/>
      </c>
      <c r="U20" s="2" t="str">
        <f t="shared" ca="1" si="46"/>
        <v/>
      </c>
      <c r="V20" s="52" t="str">
        <f t="shared" ca="1" si="47"/>
        <v/>
      </c>
      <c r="W20" s="59">
        <f t="shared" ca="1" si="48"/>
        <v>500000</v>
      </c>
      <c r="X20" s="19">
        <f t="shared" ca="1" si="52"/>
        <v>1.0108999999999999</v>
      </c>
      <c r="Y20" s="1">
        <f>Turnierplan!$AI15</f>
        <v>0</v>
      </c>
      <c r="Z20" s="1">
        <f t="shared" ca="1" si="53"/>
        <v>1.9</v>
      </c>
      <c r="AA20" s="1">
        <f t="shared" ca="1" si="54"/>
        <v>0</v>
      </c>
      <c r="AB20" s="1">
        <f t="shared" ca="1" si="55"/>
        <v>0</v>
      </c>
      <c r="AC20" s="1">
        <f t="shared" ca="1" si="56"/>
        <v>0</v>
      </c>
      <c r="AD20" s="239">
        <f t="shared" ca="1" si="57"/>
        <v>1</v>
      </c>
      <c r="AE20" s="26">
        <f t="shared" ca="1" si="49"/>
        <v>500000</v>
      </c>
      <c r="AF20" s="1">
        <f t="shared" ca="1" si="58"/>
        <v>1</v>
      </c>
      <c r="AG20" s="1">
        <f t="shared" ca="1" si="59"/>
        <v>1</v>
      </c>
      <c r="AH20" s="242">
        <f t="shared" ca="1" si="60"/>
        <v>1.0101100000000001</v>
      </c>
      <c r="AI20" s="1"/>
    </row>
    <row r="21" spans="2:80" s="2" customFormat="1" x14ac:dyDescent="0.25">
      <c r="C21" s="2" t="str">
        <f t="shared" si="50"/>
        <v>Langenthal 2</v>
      </c>
      <c r="D21" s="1">
        <f t="shared" ca="1" si="33"/>
        <v>0</v>
      </c>
      <c r="E21" s="1">
        <f t="shared" ca="1" si="34"/>
        <v>0</v>
      </c>
      <c r="F21" s="1">
        <f t="shared" ca="1" si="35"/>
        <v>0</v>
      </c>
      <c r="G21" s="1">
        <f t="shared" ca="1" si="36"/>
        <v>0</v>
      </c>
      <c r="H21" s="1">
        <f t="shared" ca="1" si="37"/>
        <v>0</v>
      </c>
      <c r="I21" s="1">
        <f t="shared" ca="1" si="37"/>
        <v>0</v>
      </c>
      <c r="J21" s="1">
        <f t="shared" ca="1" si="37"/>
        <v>0</v>
      </c>
      <c r="K21" s="1">
        <f t="shared" ca="1" si="38"/>
        <v>0</v>
      </c>
      <c r="L21" s="26">
        <f t="shared" ca="1" si="39"/>
        <v>500000</v>
      </c>
      <c r="M21" s="11">
        <f t="shared" ca="1" si="51"/>
        <v>9</v>
      </c>
      <c r="N21" s="11">
        <f t="array" aca="1" ref="N21" ca="1">IF($AI$15,SUM(($K$17:$K$25&gt;=K21)/COUNTIF($K$17:$K$25,$K$17:$K$25)),SUM(($L$17:$L$25&gt;=L21)/COUNTIF($L$17:$L$25,$L$17:$L$25)))</f>
        <v>1.0000000000000002</v>
      </c>
      <c r="O21" s="4" t="str">
        <f t="shared" ca="1" si="40"/>
        <v>Langenthal 2</v>
      </c>
      <c r="P21" s="2" t="str">
        <f t="shared" ca="1" si="41"/>
        <v/>
      </c>
      <c r="Q21" s="2" t="str">
        <f t="shared" ca="1" si="42"/>
        <v/>
      </c>
      <c r="R21" s="2" t="str">
        <f t="shared" ca="1" si="43"/>
        <v/>
      </c>
      <c r="S21" s="2" t="str">
        <f t="shared" ca="1" si="44"/>
        <v/>
      </c>
      <c r="T21" s="2" t="str">
        <f t="shared" ca="1" si="45"/>
        <v/>
      </c>
      <c r="U21" s="2" t="str">
        <f t="shared" ca="1" si="46"/>
        <v/>
      </c>
      <c r="V21" s="52" t="str">
        <f t="shared" ca="1" si="47"/>
        <v/>
      </c>
      <c r="W21" s="59">
        <f t="shared" ca="1" si="48"/>
        <v>500000</v>
      </c>
      <c r="X21" s="19">
        <f t="shared" ca="1" si="52"/>
        <v>1.0108999999999999</v>
      </c>
      <c r="Y21" s="1">
        <f>Turnierplan!$AI16</f>
        <v>0</v>
      </c>
      <c r="Z21" s="1">
        <f t="shared" ca="1" si="53"/>
        <v>1.9</v>
      </c>
      <c r="AA21" s="1">
        <f t="shared" ca="1" si="54"/>
        <v>0</v>
      </c>
      <c r="AB21" s="1">
        <f t="shared" ca="1" si="55"/>
        <v>0</v>
      </c>
      <c r="AC21" s="1">
        <f t="shared" ca="1" si="56"/>
        <v>0</v>
      </c>
      <c r="AD21" s="239">
        <f t="shared" ca="1" si="57"/>
        <v>1</v>
      </c>
      <c r="AE21" s="26">
        <f t="shared" ca="1" si="49"/>
        <v>500000</v>
      </c>
      <c r="AF21" s="1">
        <f t="shared" ca="1" si="58"/>
        <v>1</v>
      </c>
      <c r="AG21" s="1">
        <f t="shared" ca="1" si="59"/>
        <v>1</v>
      </c>
      <c r="AH21" s="242">
        <f t="shared" ca="1" si="60"/>
        <v>1.0101100000000001</v>
      </c>
      <c r="AI21" s="1"/>
    </row>
    <row r="22" spans="2:80" s="2" customFormat="1" x14ac:dyDescent="0.25">
      <c r="C22" s="2" t="str">
        <f t="shared" si="50"/>
        <v/>
      </c>
      <c r="D22" s="1">
        <f t="shared" ca="1" si="33"/>
        <v>0</v>
      </c>
      <c r="E22" s="1">
        <f t="shared" ca="1" si="34"/>
        <v>0</v>
      </c>
      <c r="F22" s="1">
        <f t="shared" ca="1" si="35"/>
        <v>0</v>
      </c>
      <c r="G22" s="1">
        <f t="shared" ca="1" si="36"/>
        <v>0</v>
      </c>
      <c r="H22" s="1">
        <f t="shared" ca="1" si="37"/>
        <v>0</v>
      </c>
      <c r="I22" s="1">
        <f t="shared" ca="1" si="37"/>
        <v>0</v>
      </c>
      <c r="J22" s="1">
        <f t="shared" ca="1" si="37"/>
        <v>0</v>
      </c>
      <c r="K22" s="1">
        <f t="shared" ca="1" si="38"/>
        <v>0</v>
      </c>
      <c r="L22" s="26">
        <f t="shared" ca="1" si="39"/>
        <v>500000</v>
      </c>
      <c r="M22" s="11">
        <f t="shared" ca="1" si="51"/>
        <v>9</v>
      </c>
      <c r="N22" s="11">
        <f t="array" aca="1" ref="N22" ca="1">IF($AI$15,SUM(($K$17:$K$25&gt;=K22)/COUNTIF($K$17:$K$25,$K$17:$K$25)),SUM(($L$17:$L$25&gt;=L22)/COUNTIF($L$17:$L$25,$L$17:$L$25)))</f>
        <v>1.0000000000000002</v>
      </c>
      <c r="O22" s="4" t="str">
        <f t="shared" ca="1" si="40"/>
        <v/>
      </c>
      <c r="P22" s="2" t="str">
        <f t="shared" ca="1" si="41"/>
        <v/>
      </c>
      <c r="Q22" s="2" t="str">
        <f t="shared" ca="1" si="42"/>
        <v/>
      </c>
      <c r="R22" s="2" t="str">
        <f t="shared" ca="1" si="43"/>
        <v/>
      </c>
      <c r="S22" s="2" t="str">
        <f t="shared" ca="1" si="44"/>
        <v/>
      </c>
      <c r="T22" s="2" t="str">
        <f t="shared" ca="1" si="45"/>
        <v/>
      </c>
      <c r="U22" s="2" t="str">
        <f t="shared" ca="1" si="46"/>
        <v/>
      </c>
      <c r="V22" s="52" t="str">
        <f t="shared" ca="1" si="47"/>
        <v/>
      </c>
      <c r="W22" s="59">
        <f t="shared" ca="1" si="48"/>
        <v>500000</v>
      </c>
      <c r="X22" s="19">
        <f t="shared" ca="1" si="52"/>
        <v>1.0108999999999999</v>
      </c>
      <c r="Y22" s="1">
        <f>Turnierplan!$AI17</f>
        <v>0</v>
      </c>
      <c r="Z22" s="1">
        <f t="shared" ca="1" si="53"/>
        <v>1.9</v>
      </c>
      <c r="AA22" s="1">
        <f t="shared" ca="1" si="54"/>
        <v>0</v>
      </c>
      <c r="AB22" s="1">
        <f t="shared" ca="1" si="55"/>
        <v>0</v>
      </c>
      <c r="AC22" s="1">
        <f t="shared" ca="1" si="56"/>
        <v>0</v>
      </c>
      <c r="AD22" s="239">
        <f t="shared" ca="1" si="57"/>
        <v>1</v>
      </c>
      <c r="AE22" s="26">
        <f t="shared" ca="1" si="49"/>
        <v>500000</v>
      </c>
      <c r="AF22" s="1">
        <f t="shared" ca="1" si="58"/>
        <v>1</v>
      </c>
      <c r="AG22" s="1">
        <f t="shared" ca="1" si="59"/>
        <v>1</v>
      </c>
      <c r="AH22" s="242">
        <f t="shared" ca="1" si="60"/>
        <v>1.0101100000000001</v>
      </c>
      <c r="AI22" s="1"/>
    </row>
    <row r="23" spans="2:80" s="2" customFormat="1" x14ac:dyDescent="0.25">
      <c r="C23" s="2" t="str">
        <f t="shared" si="50"/>
        <v/>
      </c>
      <c r="D23" s="1">
        <f t="shared" ca="1" si="33"/>
        <v>0</v>
      </c>
      <c r="E23" s="1">
        <f t="shared" ca="1" si="34"/>
        <v>0</v>
      </c>
      <c r="F23" s="1">
        <f t="shared" ca="1" si="35"/>
        <v>0</v>
      </c>
      <c r="G23" s="1">
        <f t="shared" ca="1" si="36"/>
        <v>0</v>
      </c>
      <c r="H23" s="1">
        <f t="shared" ca="1" si="37"/>
        <v>0</v>
      </c>
      <c r="I23" s="1">
        <f t="shared" ca="1" si="37"/>
        <v>0</v>
      </c>
      <c r="J23" s="1">
        <f t="shared" ca="1" si="37"/>
        <v>0</v>
      </c>
      <c r="K23" s="1">
        <f t="shared" ca="1" si="38"/>
        <v>0</v>
      </c>
      <c r="L23" s="26">
        <f t="shared" ca="1" si="39"/>
        <v>500000</v>
      </c>
      <c r="M23" s="11">
        <f t="shared" ca="1" si="51"/>
        <v>9</v>
      </c>
      <c r="N23" s="11">
        <f t="array" aca="1" ref="N23" ca="1">IF($AI$15,SUM(($K$17:$K$25&gt;=K23)/COUNTIF($K$17:$K$25,$K$17:$K$25)),SUM(($L$17:$L$25&gt;=L23)/COUNTIF($L$17:$L$25,$L$17:$L$25)))</f>
        <v>1.0000000000000002</v>
      </c>
      <c r="O23" s="4" t="str">
        <f t="shared" ca="1" si="40"/>
        <v/>
      </c>
      <c r="P23" s="2" t="str">
        <f t="shared" ca="1" si="41"/>
        <v/>
      </c>
      <c r="Q23" s="2" t="str">
        <f t="shared" ca="1" si="42"/>
        <v/>
      </c>
      <c r="R23" s="2" t="str">
        <f t="shared" ca="1" si="43"/>
        <v/>
      </c>
      <c r="S23" s="2" t="str">
        <f t="shared" ca="1" si="44"/>
        <v/>
      </c>
      <c r="T23" s="2" t="str">
        <f t="shared" ca="1" si="45"/>
        <v/>
      </c>
      <c r="U23" s="2" t="str">
        <f t="shared" ca="1" si="46"/>
        <v/>
      </c>
      <c r="V23" s="52" t="str">
        <f t="shared" ca="1" si="47"/>
        <v/>
      </c>
      <c r="W23" s="59">
        <v>0</v>
      </c>
      <c r="X23" s="19">
        <f t="shared" ca="1" si="52"/>
        <v>1.0709</v>
      </c>
      <c r="Y23" s="1">
        <v>0</v>
      </c>
      <c r="Z23" s="1">
        <f t="shared" ca="1" si="53"/>
        <v>7.9</v>
      </c>
      <c r="AA23" s="1">
        <f t="shared" ca="1" si="54"/>
        <v>0</v>
      </c>
      <c r="AB23" s="1">
        <f t="shared" ca="1" si="55"/>
        <v>0</v>
      </c>
      <c r="AC23" s="1">
        <f t="shared" ca="1" si="56"/>
        <v>0</v>
      </c>
      <c r="AD23" s="239">
        <f t="shared" ca="1" si="57"/>
        <v>1</v>
      </c>
      <c r="AE23" s="26">
        <v>0</v>
      </c>
      <c r="AF23" s="1">
        <f t="shared" ca="1" si="58"/>
        <v>7</v>
      </c>
      <c r="AG23" s="1">
        <f t="shared" ca="1" si="59"/>
        <v>7</v>
      </c>
      <c r="AH23" s="242">
        <f t="shared" ca="1" si="60"/>
        <v>1.0707100000000001</v>
      </c>
      <c r="AI23" s="1"/>
    </row>
    <row r="24" spans="2:80" s="2" customFormat="1" x14ac:dyDescent="0.25">
      <c r="C24" s="2" t="str">
        <f t="shared" si="50"/>
        <v/>
      </c>
      <c r="D24" s="1">
        <f t="shared" ca="1" si="33"/>
        <v>0</v>
      </c>
      <c r="E24" s="1">
        <f t="shared" ca="1" si="34"/>
        <v>0</v>
      </c>
      <c r="F24" s="1">
        <f t="shared" ca="1" si="35"/>
        <v>0</v>
      </c>
      <c r="G24" s="1">
        <f t="shared" ca="1" si="36"/>
        <v>0</v>
      </c>
      <c r="H24" s="1">
        <f t="shared" ref="H24:J24" ca="1" si="61">G11</f>
        <v>0</v>
      </c>
      <c r="I24" s="1">
        <f t="shared" ca="1" si="61"/>
        <v>0</v>
      </c>
      <c r="J24" s="1">
        <f t="shared" ca="1" si="61"/>
        <v>0</v>
      </c>
      <c r="K24" s="1">
        <f t="shared" ca="1" si="38"/>
        <v>0</v>
      </c>
      <c r="L24" s="26">
        <f t="shared" ca="1" si="39"/>
        <v>500000</v>
      </c>
      <c r="M24" s="11">
        <f t="shared" ca="1" si="51"/>
        <v>9</v>
      </c>
      <c r="N24" s="11">
        <f t="array" aca="1" ref="N24" ca="1">IF($AI$15,SUM(($K$17:$K$25&gt;=K24)/COUNTIF($K$17:$K$25,$K$17:$K$25)),SUM(($L$17:$L$25&gt;=L24)/COUNTIF($L$17:$L$25,$L$17:$L$25)))</f>
        <v>1.0000000000000002</v>
      </c>
      <c r="O24" s="4" t="str">
        <f t="shared" ca="1" si="40"/>
        <v/>
      </c>
      <c r="P24" s="2" t="str">
        <f t="shared" ca="1" si="41"/>
        <v/>
      </c>
      <c r="Q24" s="2" t="str">
        <f t="shared" ca="1" si="42"/>
        <v/>
      </c>
      <c r="R24" s="2" t="str">
        <f t="shared" ca="1" si="43"/>
        <v/>
      </c>
      <c r="S24" s="2" t="str">
        <f t="shared" ca="1" si="44"/>
        <v/>
      </c>
      <c r="T24" s="2" t="str">
        <f t="shared" ca="1" si="45"/>
        <v/>
      </c>
      <c r="U24" s="2" t="str">
        <f t="shared" ca="1" si="46"/>
        <v/>
      </c>
      <c r="V24" s="52" t="str">
        <f t="shared" ca="1" si="47"/>
        <v/>
      </c>
      <c r="W24" s="59">
        <v>0</v>
      </c>
      <c r="X24" s="19">
        <f t="shared" ca="1" si="52"/>
        <v>1.0709</v>
      </c>
      <c r="Y24" s="1">
        <v>0</v>
      </c>
      <c r="Z24" s="1">
        <f t="shared" ca="1" si="53"/>
        <v>7.9</v>
      </c>
      <c r="AA24" s="1">
        <f t="shared" ca="1" si="54"/>
        <v>0</v>
      </c>
      <c r="AB24" s="1">
        <f t="shared" ca="1" si="55"/>
        <v>0</v>
      </c>
      <c r="AC24" s="1">
        <f t="shared" ca="1" si="56"/>
        <v>0</v>
      </c>
      <c r="AD24" s="239">
        <f t="shared" ca="1" si="57"/>
        <v>1</v>
      </c>
      <c r="AE24" s="26">
        <v>0</v>
      </c>
      <c r="AF24" s="1">
        <f t="shared" ca="1" si="58"/>
        <v>7</v>
      </c>
      <c r="AG24" s="1">
        <f t="shared" ca="1" si="59"/>
        <v>7</v>
      </c>
      <c r="AH24" s="242">
        <f t="shared" ca="1" si="60"/>
        <v>1.0707100000000001</v>
      </c>
      <c r="AI24" s="1"/>
    </row>
    <row r="25" spans="2:80" s="2" customFormat="1" ht="12" thickBot="1" x14ac:dyDescent="0.3">
      <c r="C25" s="2" t="str">
        <f t="shared" si="50"/>
        <v/>
      </c>
      <c r="D25" s="1">
        <f t="shared" ca="1" si="33"/>
        <v>0</v>
      </c>
      <c r="E25" s="1">
        <f t="shared" ca="1" si="34"/>
        <v>0</v>
      </c>
      <c r="F25" s="1">
        <f t="shared" ca="1" si="35"/>
        <v>0</v>
      </c>
      <c r="G25" s="1">
        <f t="shared" ca="1" si="36"/>
        <v>0</v>
      </c>
      <c r="H25" s="1">
        <f t="shared" ref="H25:J25" ca="1" si="62">G12</f>
        <v>0</v>
      </c>
      <c r="I25" s="1">
        <f t="shared" ca="1" si="62"/>
        <v>0</v>
      </c>
      <c r="J25" s="1">
        <f t="shared" ca="1" si="62"/>
        <v>0</v>
      </c>
      <c r="K25" s="1">
        <f t="shared" ca="1" si="38"/>
        <v>0</v>
      </c>
      <c r="L25" s="26">
        <f t="shared" ca="1" si="39"/>
        <v>500000</v>
      </c>
      <c r="M25" s="11">
        <f t="shared" ca="1" si="51"/>
        <v>9</v>
      </c>
      <c r="N25" s="11">
        <f t="array" aca="1" ref="N25" ca="1">IF($AI$15,SUM(($K$17:$K$25&gt;=K25)/COUNTIF($K$17:$K$25,$K$17:$K$25)),SUM(($L$17:$L$25&gt;=L25)/COUNTIF($L$17:$L$25,$L$17:$L$25)))</f>
        <v>1.0000000000000002</v>
      </c>
      <c r="O25" s="53" t="str">
        <f t="shared" ca="1" si="40"/>
        <v/>
      </c>
      <c r="P25" s="54" t="str">
        <f t="shared" ca="1" si="41"/>
        <v/>
      </c>
      <c r="Q25" s="54" t="str">
        <f t="shared" ca="1" si="42"/>
        <v/>
      </c>
      <c r="R25" s="54" t="str">
        <f t="shared" ca="1" si="43"/>
        <v/>
      </c>
      <c r="S25" s="54" t="str">
        <f t="shared" ca="1" si="44"/>
        <v/>
      </c>
      <c r="T25" s="54" t="str">
        <f t="shared" ca="1" si="45"/>
        <v/>
      </c>
      <c r="U25" s="54" t="str">
        <f t="shared" ca="1" si="46"/>
        <v/>
      </c>
      <c r="V25" s="55" t="str">
        <f t="shared" ca="1" si="47"/>
        <v/>
      </c>
      <c r="W25" s="59">
        <v>0</v>
      </c>
      <c r="X25" s="20">
        <f t="shared" ca="1" si="52"/>
        <v>1.0709</v>
      </c>
      <c r="Y25" s="1">
        <v>0</v>
      </c>
      <c r="Z25" s="1">
        <f t="shared" ca="1" si="53"/>
        <v>7.9</v>
      </c>
      <c r="AA25" s="1">
        <f t="shared" ca="1" si="54"/>
        <v>0</v>
      </c>
      <c r="AB25" s="1">
        <f t="shared" ca="1" si="55"/>
        <v>0</v>
      </c>
      <c r="AC25" s="1">
        <f t="shared" ca="1" si="56"/>
        <v>0</v>
      </c>
      <c r="AD25" s="239">
        <f t="shared" ca="1" si="57"/>
        <v>1</v>
      </c>
      <c r="AE25" s="26">
        <v>0</v>
      </c>
      <c r="AF25" s="1">
        <f t="shared" ca="1" si="58"/>
        <v>7</v>
      </c>
      <c r="AG25" s="1">
        <f t="shared" ca="1" si="59"/>
        <v>7</v>
      </c>
      <c r="AH25" s="243">
        <f t="shared" ca="1" si="60"/>
        <v>1.0707100000000001</v>
      </c>
      <c r="AI25" s="1"/>
    </row>
    <row r="26" spans="2:80" s="2" customFormat="1" ht="12" thickTop="1" x14ac:dyDescent="0.25">
      <c r="O26" s="1"/>
      <c r="P26" s="1"/>
      <c r="Q26" s="1"/>
      <c r="R26" s="1"/>
      <c r="S26" s="1"/>
      <c r="T26" s="1"/>
      <c r="U26" s="1"/>
      <c r="V26" s="1"/>
    </row>
    <row r="27" spans="2:80" s="2" customFormat="1" x14ac:dyDescent="0.25">
      <c r="O27" s="1"/>
      <c r="P27" s="1"/>
      <c r="Q27" s="1"/>
      <c r="R27" s="1"/>
      <c r="S27" s="1"/>
      <c r="T27" s="1"/>
      <c r="U27" s="1"/>
      <c r="V27" s="1"/>
    </row>
    <row r="28" spans="2:80" s="2" customFormat="1" ht="12" thickBot="1" x14ac:dyDescent="0.3">
      <c r="B28" s="3" t="s">
        <v>101</v>
      </c>
    </row>
    <row r="29" spans="2:80" s="2" customFormat="1" ht="12" thickTop="1" x14ac:dyDescent="0.25">
      <c r="B29" s="2" t="s">
        <v>97</v>
      </c>
      <c r="E29" s="776">
        <v>1</v>
      </c>
      <c r="F29" s="773"/>
      <c r="G29" s="773"/>
      <c r="H29" s="773"/>
      <c r="I29" s="773"/>
      <c r="J29" s="773"/>
      <c r="K29" s="773"/>
      <c r="L29" s="775"/>
      <c r="M29" s="772">
        <v>2</v>
      </c>
      <c r="N29" s="773"/>
      <c r="O29" s="773"/>
      <c r="P29" s="773"/>
      <c r="Q29" s="773"/>
      <c r="R29" s="773"/>
      <c r="S29" s="773"/>
      <c r="T29" s="775"/>
      <c r="U29" s="772">
        <v>3</v>
      </c>
      <c r="V29" s="773"/>
      <c r="W29" s="773"/>
      <c r="X29" s="773"/>
      <c r="Y29" s="773"/>
      <c r="Z29" s="773"/>
      <c r="AA29" s="773"/>
      <c r="AB29" s="775"/>
      <c r="AC29" s="772">
        <v>4</v>
      </c>
      <c r="AD29" s="773"/>
      <c r="AE29" s="773"/>
      <c r="AF29" s="773"/>
      <c r="AG29" s="773"/>
      <c r="AH29" s="773"/>
      <c r="AI29" s="773"/>
      <c r="AJ29" s="775"/>
      <c r="AK29" s="772">
        <v>5</v>
      </c>
      <c r="AL29" s="773"/>
      <c r="AM29" s="773"/>
      <c r="AN29" s="773"/>
      <c r="AO29" s="773"/>
      <c r="AP29" s="773"/>
      <c r="AQ29" s="773"/>
      <c r="AR29" s="775"/>
      <c r="AS29" s="772">
        <v>6</v>
      </c>
      <c r="AT29" s="773"/>
      <c r="AU29" s="773"/>
      <c r="AV29" s="773"/>
      <c r="AW29" s="773"/>
      <c r="AX29" s="773"/>
      <c r="AY29" s="773"/>
      <c r="AZ29" s="775"/>
      <c r="BA29" s="772">
        <v>7</v>
      </c>
      <c r="BB29" s="773"/>
      <c r="BC29" s="773"/>
      <c r="BD29" s="773"/>
      <c r="BE29" s="773"/>
      <c r="BF29" s="773"/>
      <c r="BG29" s="773"/>
      <c r="BH29" s="775"/>
      <c r="BI29" s="772">
        <v>8</v>
      </c>
      <c r="BJ29" s="773"/>
      <c r="BK29" s="773"/>
      <c r="BL29" s="773"/>
      <c r="BM29" s="773"/>
      <c r="BN29" s="773"/>
      <c r="BO29" s="773"/>
      <c r="BP29" s="774"/>
      <c r="BQ29" s="1"/>
      <c r="BR29" s="3" t="s">
        <v>96</v>
      </c>
      <c r="BS29" s="2" t="str">
        <f>$F$4</f>
        <v>Langenthal 1</v>
      </c>
      <c r="BT29" s="2" t="str">
        <f>$F$5</f>
        <v>Murten 1</v>
      </c>
      <c r="BU29" s="2" t="str">
        <f>$F$6</f>
        <v>Thun</v>
      </c>
      <c r="BV29" s="2" t="str">
        <f>$F$7</f>
        <v>Murten 2</v>
      </c>
      <c r="BW29" s="2" t="str">
        <f>$F$8</f>
        <v>Langenthal 2</v>
      </c>
      <c r="BX29" s="2" t="str">
        <f>$F$9</f>
        <v/>
      </c>
      <c r="BY29" s="2" t="str">
        <f>$F$10</f>
        <v/>
      </c>
      <c r="BZ29" s="2" t="str">
        <f>$F$11</f>
        <v/>
      </c>
      <c r="CA29" s="2" t="str">
        <f>$F$12</f>
        <v/>
      </c>
      <c r="CB29" s="48"/>
    </row>
    <row r="30" spans="2:80" s="2" customFormat="1" x14ac:dyDescent="0.25">
      <c r="C30" s="2" t="str">
        <f>$Q64</f>
        <v>Langenthal 1</v>
      </c>
      <c r="E30" s="12">
        <f t="array" aca="1" ref="E30" ca="1">IF(O17=C17,SUM(IF(($BR$52:$BR$60=C17)*($BS$51:$CA$51=O18),$BS$52:$CA$60)),0)</f>
        <v>0</v>
      </c>
      <c r="F30" s="2">
        <f t="array" aca="1" ref="F30" ca="1">IF(O17=C17,SUM(IF(($BR$52:$BR$60=C17)*($BS$51:$CA$51=O19),$BS$52:$CA$60)),0)</f>
        <v>0</v>
      </c>
      <c r="G30" s="2">
        <f t="array" aca="1" ref="G30" ca="1">IF(O17=C17,SUM(IF(($BR$52:$BR$60=C17)*($BS$51:$CA$51=O20),$BS$52:$CA$60)),0)</f>
        <v>0</v>
      </c>
      <c r="H30" s="2">
        <f t="array" aca="1" ref="H30" ca="1">IF(O17=C17,SUM(IF(($BR$52:$BR$60=C17)*($BS$51:$CA$51=O21),$BS$52:$CA$60)),0)</f>
        <v>0</v>
      </c>
      <c r="I30" s="2">
        <f t="array" aca="1" ref="I30" ca="1">IF(O17=C17,SUM(IF(($BR$52:$BR$60=C17)*($BS$51:$CA$51=O22),$BS$52:$CA$60)),0)</f>
        <v>0</v>
      </c>
      <c r="J30" s="2">
        <f t="array" aca="1" ref="J30" ca="1">IF(O17=C17,SUM(IF(($BR$52:$BR$60=C17)*($BS$51:$CA$51=O23),$BS$52:$CA$60)),0)</f>
        <v>0</v>
      </c>
      <c r="K30" s="2">
        <f t="array" aca="1" ref="K30" ca="1">IF(O17=C17,SUM(IF(($BR$52:$BR$60=C17)*($BS$51:$CA$51=O$24),$BS$52:$CA$60)),0)</f>
        <v>0</v>
      </c>
      <c r="L30" s="2">
        <f t="array" aca="1" ref="L30" ca="1">IF(O17=C17,SUM(IF(($BR$52:$BR$60=C17)*($BS$51:$CA$51=O$25),$BS$52:$CA$60)),0)</f>
        <v>0</v>
      </c>
      <c r="M30" s="4">
        <f t="array" aca="1" ref="M30" ca="1">IF(P17=C17,SUM(IF(($BR$52:$BR$60=C17)*($BS$51:$CA$51=P18),$BS$52:$CA$60)),0)</f>
        <v>0</v>
      </c>
      <c r="N30" s="2">
        <f t="array" aca="1" ref="N30" ca="1">IF(P17=C17,SUM(IF(($BR$52:$BR$60=C17)*($BS$51:$CA$51=P19),$BS$52:$CA$60)),0)</f>
        <v>0</v>
      </c>
      <c r="O30" s="2">
        <f t="array" aca="1" ref="O30" ca="1">IF(P17=C17,SUM(IF(($BR$52:$BR$60=C17)*($BS$51:$CA$51=P20),$BS$52:$CA$60)),0)</f>
        <v>0</v>
      </c>
      <c r="P30" s="2">
        <f t="array" aca="1" ref="P30" ca="1">IF(P17=C17,SUM(IF(($BR$52:$BR$60=C17)*($BS$51:$CA$51=P21),$BS$52:$CA$60)),0)</f>
        <v>0</v>
      </c>
      <c r="Q30" s="2">
        <f t="array" aca="1" ref="Q30" ca="1">IF(P17=C17,SUM(IF(($BR$52:$BR$60=C17)*($BS$51:$CA$51=P22),$BS$52:$CA$60)),0)</f>
        <v>0</v>
      </c>
      <c r="R30" s="2">
        <f t="array" aca="1" ref="R30" ca="1">IF(P17=C17,SUM(IF(($BR$52:$BR$60=C17)*($BS$51:$CA$51=P23),$BS$52:$CA$60)),0)</f>
        <v>0</v>
      </c>
      <c r="S30" s="2">
        <f t="array" aca="1" ref="S30" ca="1">IF(P17=C17,SUM(IF(($BR$52:$BR$60=C17)*($BS$51:$CA$51=P$24),$BS$52:$CA$60)),0)</f>
        <v>0</v>
      </c>
      <c r="T30" s="2">
        <f t="array" aca="1" ref="T30" ca="1">IF(P17=C17,SUM(IF(($BR$52:$BR$60=C17)*($BS$51:$CA$51=P$25),$BS$52:$CA$60)),0)</f>
        <v>0</v>
      </c>
      <c r="U30" s="4">
        <f t="array" aca="1" ref="U30" ca="1">IF(Q17=C17,SUM(IF(($BR$52:$BR$60=C17)*($BS$51:$CA$51=Q18),$BS$52:$CA$60)),0)</f>
        <v>0</v>
      </c>
      <c r="V30" s="2">
        <f t="array" aca="1" ref="V30" ca="1">IF(Q17=C17,SUM(IF(($BR$52:$BR$60=C17)*($BS$51:$CA$51=Q19),$BS$52:$CA$60)),0)</f>
        <v>0</v>
      </c>
      <c r="W30" s="2">
        <f t="array" aca="1" ref="W30" ca="1">IF(Q17=C17,SUM(IF(($BR$52:$BR$60=C17)*($BS$51:$CA$51=Q20),$BS$52:$CA$60)),0)</f>
        <v>0</v>
      </c>
      <c r="X30" s="2">
        <f t="array" aca="1" ref="X30" ca="1">IF(Q17=C17,SUM(IF(($BR$52:$BR$60=C17)*($BS$51:$CA$51=Q21),$BS$52:$CA$60)),0)</f>
        <v>0</v>
      </c>
      <c r="Y30" s="2">
        <f t="array" aca="1" ref="Y30" ca="1">IF(Q17=C17,SUM(IF(($BR$52:$BR$60=C17)*($BS$51:$CA$51=Q22),$BS$52:$CA$60)),0)</f>
        <v>0</v>
      </c>
      <c r="Z30" s="2">
        <f t="array" aca="1" ref="Z30" ca="1">IF(Q17=C17,SUM(IF(($BR$52:$BR$60=C17)*($BS$51:$CA$51=Q23),$BS$52:$CA$60)),0)</f>
        <v>0</v>
      </c>
      <c r="AA30" s="2">
        <f t="array" aca="1" ref="AA30" ca="1">IF(Q17=C17,SUM(IF(($BR$52:$BR$60=C17)*($BS$51:$CA$51=Q$24),$BS$52:$CA$60)),0)</f>
        <v>0</v>
      </c>
      <c r="AB30" s="2">
        <f t="array" aca="1" ref="AB30" ca="1">IF(Q17=C17,SUM(IF(($BR$52:$BR$60=C17)*($BS$51:$CA$51=Q$25),$BS$52:$CA$60)),0)</f>
        <v>0</v>
      </c>
      <c r="AC30" s="4">
        <f t="array" aca="1" ref="AC30" ca="1">IF(R17=C17,SUM(IF(($BR$52:$BR$60=C17)*($BS$51:$CA$51=R18),$BS$52:$CA$60)),0)</f>
        <v>0</v>
      </c>
      <c r="AD30" s="2">
        <f t="array" aca="1" ref="AD30" ca="1">IF(R17=C17,SUM(IF(($BR$52:$BR$60=C17)*($BS$51:$CA$51=R19),$BS$52:$CA$60)),0)</f>
        <v>0</v>
      </c>
      <c r="AE30" s="2">
        <f t="array" aca="1" ref="AE30" ca="1">IF(R17=C17,SUM(IF(($BR$52:$BR$60=C17)*($BS$51:$CA$51=R20),$BS$52:$CA$60)),0)</f>
        <v>0</v>
      </c>
      <c r="AF30" s="2">
        <f t="array" aca="1" ref="AF30" ca="1">IF(R17=C17,SUM(IF(($BR$52:$BR$60=C17)*($BS$51:$CA$51=R21),$BS$52:$CA$60)),0)</f>
        <v>0</v>
      </c>
      <c r="AG30" s="2">
        <f t="array" aca="1" ref="AG30" ca="1">IF(R17=C17,SUM(IF(($BR$52:$BR$60=C17)*($BS$51:$CA$51=R22),$BS$52:$CA$60)),0)</f>
        <v>0</v>
      </c>
      <c r="AH30" s="2">
        <f t="array" aca="1" ref="AH30" ca="1">IF(R17=C17,SUM(IF(($BR$52:$BR$60=C17)*($BS$51:$CA$51=R23),$BS$52:$CA$60)),0)</f>
        <v>0</v>
      </c>
      <c r="AI30" s="2">
        <f t="array" aca="1" ref="AI30" ca="1">IF(R17=C17,SUM(IF(($BR$52:$BR$60=C17)*($BS$51:$CA$51=R$24),$BS$52:$CA$60)),0)</f>
        <v>0</v>
      </c>
      <c r="AJ30" s="2">
        <f t="array" aca="1" ref="AJ30" ca="1">IF(R17=C17,SUM(IF(($BR$52:$BR$60=C17)*($BS$51:$CA$51=R$25),$BS$52:$CA$60)),0)</f>
        <v>0</v>
      </c>
      <c r="AK30" s="4">
        <f t="array" aca="1" ref="AK30" ca="1">IF(S17=C17,SUM(IF(($BR$52:$BR$60=C17)*($BS$51:$CA$51=S18),$BS$52:$CA$60)),0)</f>
        <v>0</v>
      </c>
      <c r="AL30" s="2">
        <f t="array" aca="1" ref="AL30" ca="1">IF(S17=C17,SUM(IF(($BR$52:$BR$60=C17)*($BS$51:$CA$51=S19),$BS$52:$CA$60)),0)</f>
        <v>0</v>
      </c>
      <c r="AM30" s="2">
        <f t="array" aca="1" ref="AM30" ca="1">IF(S17=C17,SUM(IF(($BR$52:$BR$60=C17)*($BS$51:$CA$51=S20),$BS$52:$CA$60)),0)</f>
        <v>0</v>
      </c>
      <c r="AN30" s="2">
        <f t="array" aca="1" ref="AN30" ca="1">IF(S17=C17,SUM(IF(($BR$52:$BR$60=C17)*($BS$51:$CA$51=S21),$BS$52:$CA$60)),0)</f>
        <v>0</v>
      </c>
      <c r="AO30" s="2">
        <f t="array" aca="1" ref="AO30" ca="1">IF(S17=C17,SUM(IF(($BR$52:$BR$60=C17)*($BS$51:$CA$51=S22),$BS$52:$CA$60)),0)</f>
        <v>0</v>
      </c>
      <c r="AP30" s="2">
        <f t="array" aca="1" ref="AP30" ca="1">IF(S17=C17,SUM(IF(($BR$52:$BR$60=C17)*($BS$51:$CA$51=S23),$BS$52:$CA$60)),0)</f>
        <v>0</v>
      </c>
      <c r="AQ30" s="2">
        <f t="array" aca="1" ref="AQ30" ca="1">IF(S17=C17,SUM(IF(($BR$52:$BR$60=C17)*($BS$51:$CA$51=S$24),$BS$52:$CA$60)),0)</f>
        <v>0</v>
      </c>
      <c r="AR30" s="2">
        <f t="array" aca="1" ref="AR30" ca="1">IF(S17=C17,SUM(IF(($BR$52:$BR$60=C17)*($BS$51:$CA$51=S$25),$BS$52:$CA$60)),0)</f>
        <v>0</v>
      </c>
      <c r="AS30" s="4">
        <f t="array" aca="1" ref="AS30" ca="1">IF(T17=C17,SUM(IF(($BR$52:$BR$60=C17)*($BS$51:$CA$51=T18),$BS$52:$CA$60)),0)</f>
        <v>0</v>
      </c>
      <c r="AT30" s="2">
        <f t="array" aca="1" ref="AT30" ca="1">IF(T17=C17,SUM(IF(($BR$52:$BR$60=C17)*($BS$51:$CA$51=T19),$BS$52:$CA$60)),0)</f>
        <v>0</v>
      </c>
      <c r="AU30" s="2">
        <f t="array" aca="1" ref="AU30" ca="1">IF(T17=C17,SUM(IF(($BR$52:$BR$60=C17)*($BS$51:$CA$51=T20),$BS$52:$CA$60)),0)</f>
        <v>0</v>
      </c>
      <c r="AV30" s="2">
        <f t="array" aca="1" ref="AV30" ca="1">IF(T17=C17,SUM(IF(($BR$52:$BR$60=C17)*($BS$51:$CA$51=T21),$BS$52:$CA$60)),0)</f>
        <v>0</v>
      </c>
      <c r="AW30" s="2">
        <f t="array" aca="1" ref="AW30" ca="1">IF(T17=C17,SUM(IF(($BR$52:$BR$60=C17)*($BS$51:$CA$51=T22),$BS$52:$CA$60)),0)</f>
        <v>0</v>
      </c>
      <c r="AX30" s="2">
        <f t="array" aca="1" ref="AX30" ca="1">IF(T17=C17,SUM(IF(($BR$52:$BR$60=C17)*($BS$51:$CA$51=T23),$BS$52:$CA$60)),0)</f>
        <v>0</v>
      </c>
      <c r="AY30" s="2">
        <f t="array" aca="1" ref="AY30" ca="1">IF(T17=C17,SUM(IF(($BR$52:$BR$60=C17)*($BS$51:$CA$51=T$24),$BS$52:$CA$60)),0)</f>
        <v>0</v>
      </c>
      <c r="AZ30" s="2">
        <f t="array" aca="1" ref="AZ30" ca="1">IF(T17=C17,SUM(IF(($BR$52:$BR$60=C17)*($BS$51:$CA$51=T$25),$BS$52:$CA$60)),0)</f>
        <v>0</v>
      </c>
      <c r="BA30" s="4">
        <f t="array" aca="1" ref="BA30" ca="1">IF(U17=C17,SUM(IF(($BR$52:$BR$60=C17)*($BS$51:$CA$51=U$18),$BS$52:$CA$60)),0)</f>
        <v>0</v>
      </c>
      <c r="BB30" s="2">
        <f t="array" aca="1" ref="BB30" ca="1">IF(U17=C17,SUM(IF(($BR$52:$BR$60=C17)*($BS$51:$CA$51=U$19),$BS$52:$CA$60)),0)</f>
        <v>0</v>
      </c>
      <c r="BC30" s="2">
        <f t="array" aca="1" ref="BC30" ca="1">IF(U17=C17,SUM(IF(($BR$52:$BR$60=C17)*($BS$51:$CA$51=U$20),$BS$52:$CA$60)),0)</f>
        <v>0</v>
      </c>
      <c r="BD30" s="2">
        <f t="array" aca="1" ref="BD30" ca="1">IF(U17=C17,SUM(IF(($BR$52:$BR$60=C17)*($BS$51:$CA$51=U$21),$BS$52:$CA$60)),0)</f>
        <v>0</v>
      </c>
      <c r="BE30" s="2">
        <f t="array" aca="1" ref="BE30" ca="1">IF(U17=C17,SUM(IF(($BR$52:$BR$60=C17)*($BS$51:$CA$51=U$22),$BS$52:$CA$60)),0)</f>
        <v>0</v>
      </c>
      <c r="BF30" s="2">
        <f t="array" aca="1" ref="BF30" ca="1">IF(U17=C17,SUM(IF(($BR$52:$BR$60=C17)*($BS$51:$CA$51=U$23),$BS$52:$CA$60)),0)</f>
        <v>0</v>
      </c>
      <c r="BG30" s="2">
        <f t="array" aca="1" ref="BG30" ca="1">IF(U17=C17,SUM(IF(($BR$52:$BR$60=C17)*($BS$51:$CA$51=U$24),$BS$52:$CA$60)),0)</f>
        <v>0</v>
      </c>
      <c r="BH30" s="2">
        <f t="array" aca="1" ref="BH30" ca="1">IF(U17=C17,SUM(IF(($BR$52:$BR$60=C17)*($BS$51:$CA$51=U$25),$BS$52:$CA$60)),0)</f>
        <v>0</v>
      </c>
      <c r="BI30" s="4">
        <f t="array" aca="1" ref="BI30" ca="1">IF(V17=C17,SUM(IF(($BR$52:$BR$60=C17)*($BS$51:$CA$51=V$18),$BS$52:$CA$60)),0)</f>
        <v>0</v>
      </c>
      <c r="BJ30" s="2">
        <f t="array" aca="1" ref="BJ30" ca="1">IF(V17=C17,SUM(IF(($BR$52:$BR$60=C17)*($BS$51:$CA$51=V$19),$BS$52:$CA$60)),0)</f>
        <v>0</v>
      </c>
      <c r="BK30" s="2">
        <f t="array" aca="1" ref="BK30" ca="1">IF(V17=C17,SUM(IF(($BR$52:$BR$60=C17)*($BS$51:$CA$51=V$20),$BS$52:$CA$60)),0)</f>
        <v>0</v>
      </c>
      <c r="BL30" s="2">
        <f t="array" aca="1" ref="BL30" ca="1">IF(V17=C17,SUM(IF(($BR$52:$BR$60=C17)*($BS$51:$CA$51=V$21),$BS$52:$CA$60)),0)</f>
        <v>0</v>
      </c>
      <c r="BM30" s="2">
        <f t="array" aca="1" ref="BM30" ca="1">IF(V17=C17,SUM(IF(($BR$52:$BR$60=C17)*($BS$51:$CA$51=V$22),$BS$52:$CA$60)),0)</f>
        <v>0</v>
      </c>
      <c r="BN30" s="2">
        <f t="array" aca="1" ref="BN30" ca="1">IF(V17=C17,SUM(IF(($BR$52:$BR$60=C17)*($BS$51:$CA$51=V$23),$BS$52:$CA$60)),0)</f>
        <v>0</v>
      </c>
      <c r="BO30" s="2">
        <f t="array" aca="1" ref="BO30" ca="1">IF(V17=C17,SUM(IF(($BR$52:$BR$60=C17)*($BS$51:$CA$51=V$24),$BS$52:$CA$60)),0)</f>
        <v>0</v>
      </c>
      <c r="BP30" s="13">
        <f t="array" aca="1" ref="BP30" ca="1">IF(V17=C17,SUM(IF(($BR$52:$BR$60=C17)*($BS$51:$CA$51=V$25),$BS$52:$CA$60)),0)</f>
        <v>0</v>
      </c>
      <c r="BR30" s="2" t="str">
        <f t="shared" ref="BR30:BR38" si="63">F4</f>
        <v>Langenthal 1</v>
      </c>
      <c r="BS30" s="5"/>
      <c r="BT30" s="6">
        <f t="shared" ref="BT30:CA30" ca="1" si="64">SUMIFS($X$64:$X$135,$V$64:$V$135,$BR30,$W$64:$W$135,BT$29)+SUMIFS($Y$64:$Y$135,$W$64:$W$135,$BR30,$V$64:$V$135,BT$29)</f>
        <v>0</v>
      </c>
      <c r="BU30" s="6">
        <f t="shared" ca="1" si="64"/>
        <v>0</v>
      </c>
      <c r="BV30" s="6">
        <f t="shared" ca="1" si="64"/>
        <v>0</v>
      </c>
      <c r="BW30" s="6">
        <f t="shared" ca="1" si="64"/>
        <v>0</v>
      </c>
      <c r="BX30" s="6">
        <f t="shared" ca="1" si="64"/>
        <v>0</v>
      </c>
      <c r="BY30" s="6">
        <f t="shared" ca="1" si="64"/>
        <v>0</v>
      </c>
      <c r="BZ30" s="6">
        <f t="shared" ca="1" si="64"/>
        <v>0</v>
      </c>
      <c r="CA30" s="6">
        <f t="shared" ca="1" si="64"/>
        <v>0</v>
      </c>
    </row>
    <row r="31" spans="2:80" s="2" customFormat="1" x14ac:dyDescent="0.25">
      <c r="C31" s="2" t="str">
        <f t="shared" ref="C31:C38" si="65">$Q65</f>
        <v>Murten 1</v>
      </c>
      <c r="E31" s="12">
        <f t="array" aca="1" ref="E31" ca="1">IF(O18=C18,SUM(IF(($BR$52:$BR$60=C18)*($BS$51:$CA$51=O17),$BS$52:$CA$60)),0)</f>
        <v>0</v>
      </c>
      <c r="F31" s="2">
        <f t="array" aca="1" ref="F31" ca="1">IF(O18=C18,SUM(IF(($BR$52:$BR$60=C18)*($BS$51:$CA$51=O19),$BS$52:$CA$60)),0)</f>
        <v>0</v>
      </c>
      <c r="G31" s="2">
        <f t="array" aca="1" ref="G31" ca="1">IF(O18=C18,SUM(IF(($BR$52:$BR$60=C18)*($BS$51:$CA$51=O20),$BS$52:$CA$60)),0)</f>
        <v>0</v>
      </c>
      <c r="H31" s="2">
        <f t="array" aca="1" ref="H31" ca="1">IF(O18=C18,SUM(IF(($BR$52:$BR$60=C18)*($BS$51:$CA$51=O21),$BS$52:$CA$60)),0)</f>
        <v>0</v>
      </c>
      <c r="I31" s="2">
        <f t="array" aca="1" ref="I31" ca="1">IF(O18=C18,SUM(IF(($BR$52:$BR$60=C18)*($BS$51:$CA$51=O22),$BS$52:$CA$60)),0)</f>
        <v>0</v>
      </c>
      <c r="J31" s="2">
        <f t="array" aca="1" ref="J31" ca="1">IF(O18=C18,SUM(IF(($BR$52:$BR$60=C18)*($BS$51:$CA$51=O23),$BS$52:$CA$60)),0)</f>
        <v>0</v>
      </c>
      <c r="K31" s="2">
        <f t="array" aca="1" ref="K31" ca="1">IF(O18=C18,SUM(IF(($BR$52:$BR$60=C18)*($BS$51:$CA$51=O$24),$BS$52:$CA$60)),0)</f>
        <v>0</v>
      </c>
      <c r="L31" s="2">
        <f t="array" aca="1" ref="L31" ca="1">IF(O18=C18,SUM(IF(($BR$52:$BR$60=C18)*($BS$51:$CA$51=O$25),$BS$52:$CA$60)),0)</f>
        <v>0</v>
      </c>
      <c r="M31" s="4">
        <f t="array" aca="1" ref="M31" ca="1">IF(P18=C18,SUM(IF(($BR$52:$BR$60=C18)*($BS$51:$CA$51=P17),$BS$52:$CA$60)),0)</f>
        <v>0</v>
      </c>
      <c r="N31" s="2">
        <f t="array" aca="1" ref="N31" ca="1">IF(P18=C18,SUM(IF(($BR$52:$BR$60=C18)*($BS$51:$CA$51=P19),$BS$52:$CA$60)),0)</f>
        <v>0</v>
      </c>
      <c r="O31" s="2">
        <f t="array" aca="1" ref="O31" ca="1">IF(P18=C18,SUM(IF(($BR$52:$BR$60=C18)*($BS$51:$CA$51=P20),$BS$52:$CA$60)),0)</f>
        <v>0</v>
      </c>
      <c r="P31" s="2">
        <f t="array" aca="1" ref="P31" ca="1">IF(P18=C18,SUM(IF(($BR$52:$BR$60=C18)*($BS$51:$CA$51=P21),$BS$52:$CA$60)),0)</f>
        <v>0</v>
      </c>
      <c r="Q31" s="2">
        <f t="array" aca="1" ref="Q31" ca="1">IF(P18=C18,SUM(IF(($BR$52:$BR$60=C18)*($BS$51:$CA$51=P22),$BS$52:$CA$60)),0)</f>
        <v>0</v>
      </c>
      <c r="R31" s="2">
        <f t="array" aca="1" ref="R31" ca="1">IF(P18=C18,SUM(IF(($BR$52:$BR$60=C18)*($BS$51:$CA$51=P23),$BS$52:$CA$60)),0)</f>
        <v>0</v>
      </c>
      <c r="S31" s="2">
        <f t="array" aca="1" ref="S31" ca="1">IF(P18=C18,SUM(IF(($BR$52:$BR$60=C18)*($BS$51:$CA$51=P$24),$BS$52:$CA$60)),0)</f>
        <v>0</v>
      </c>
      <c r="T31" s="2">
        <f t="array" aca="1" ref="T31" ca="1">IF(P18=C18,SUM(IF(($BR$52:$BR$60=C18)*($BS$51:$CA$51=P$25),$BS$52:$CA$60)),0)</f>
        <v>0</v>
      </c>
      <c r="U31" s="4">
        <f t="array" aca="1" ref="U31" ca="1">IF(Q18=C18,SUM(IF(($BR$52:$BR$60=C18)*($BS$51:$CA$51=Q17),$BS$52:$CA$60)),0)</f>
        <v>0</v>
      </c>
      <c r="V31" s="2">
        <f t="array" aca="1" ref="V31" ca="1">IF(Q18=C18,SUM(IF(($BR$52:$BR$60=C18)*($BS$51:$CA$51=Q19),$BS$52:$CA$60)),0)</f>
        <v>0</v>
      </c>
      <c r="W31" s="2">
        <f t="array" aca="1" ref="W31" ca="1">IF(Q18=C18,SUM(IF(($BR$52:$BR$60=C18)*($BS$51:$CA$51=Q20),$BS$52:$CA$60)),0)</f>
        <v>0</v>
      </c>
      <c r="X31" s="2">
        <f t="array" aca="1" ref="X31" ca="1">IF(Q18=C18,SUM(IF(($BR$52:$BR$60=C18)*($BS$51:$CA$51=Q21),$BS$52:$CA$60)),0)</f>
        <v>0</v>
      </c>
      <c r="Y31" s="2">
        <f t="array" aca="1" ref="Y31" ca="1">IF(Q18=C18,SUM(IF(($BR$52:$BR$60=C18)*($BS$51:$CA$51=Q22),$BS$52:$CA$60)),0)</f>
        <v>0</v>
      </c>
      <c r="Z31" s="2">
        <f t="array" aca="1" ref="Z31" ca="1">IF(Q18=C18,SUM(IF(($BR$52:$BR$60=C18)*($BS$51:$CA$51=Q23),$BS$52:$CA$60)),0)</f>
        <v>0</v>
      </c>
      <c r="AA31" s="2">
        <f t="array" aca="1" ref="AA31" ca="1">IF(Q18=C18,SUM(IF(($BR$52:$BR$60=C18)*($BS$51:$CA$51=Q$24),$BS$52:$CA$60)),0)</f>
        <v>0</v>
      </c>
      <c r="AB31" s="2">
        <f t="array" aca="1" ref="AB31" ca="1">IF(Q18=C18,SUM(IF(($BR$52:$BR$60=C18)*($BS$51:$CA$51=Q$25),$BS$52:$CA$60)),0)</f>
        <v>0</v>
      </c>
      <c r="AC31" s="4">
        <f t="array" aca="1" ref="AC31" ca="1">IF(R18=C18,SUM(IF(($BR$52:$BR$60=C18)*($BS$51:$CA$51=R17),$BS$52:$CA$60)),0)</f>
        <v>0</v>
      </c>
      <c r="AD31" s="2">
        <f t="array" aca="1" ref="AD31" ca="1">IF(R18=C18,SUM(IF(($BR$52:$BR$60=C18)*($BS$51:$CA$51=R19),$BS$52:$CA$60)),0)</f>
        <v>0</v>
      </c>
      <c r="AE31" s="2">
        <f t="array" aca="1" ref="AE31" ca="1">IF(R18=C18,SUM(IF(($BR$52:$BR$60=C18)*($BS$51:$CA$51=R20),$BS$52:$CA$60)),0)</f>
        <v>0</v>
      </c>
      <c r="AF31" s="2">
        <f t="array" aca="1" ref="AF31" ca="1">IF(R18=C18,SUM(IF(($BR$52:$BR$60=C18)*($BS$51:$CA$51=R21),$BS$52:$CA$60)),0)</f>
        <v>0</v>
      </c>
      <c r="AG31" s="2">
        <f t="array" aca="1" ref="AG31" ca="1">IF(R18=C18,SUM(IF(($BR$52:$BR$60=C18)*($BS$51:$CA$51=R22),$BS$52:$CA$60)),0)</f>
        <v>0</v>
      </c>
      <c r="AH31" s="2">
        <f t="array" aca="1" ref="AH31" ca="1">IF(R18=C18,SUM(IF(($BR$52:$BR$60=C18)*($BS$51:$CA$51=R23),$BS$52:$CA$60)),0)</f>
        <v>0</v>
      </c>
      <c r="AI31" s="2">
        <f t="array" aca="1" ref="AI31" ca="1">IF(R18=C18,SUM(IF(($BR$52:$BR$60=C18)*($BS$51:$CA$51=R$24),$BS$52:$CA$60)),0)</f>
        <v>0</v>
      </c>
      <c r="AJ31" s="2">
        <f t="array" aca="1" ref="AJ31" ca="1">IF(R18=C18,SUM(IF(($BR$52:$BR$60=C18)*($BS$51:$CA$51=R$25),$BS$52:$CA$60)),0)</f>
        <v>0</v>
      </c>
      <c r="AK31" s="4">
        <f t="array" aca="1" ref="AK31" ca="1">IF(S18=C18,SUM(IF(($BR$52:$BR$60=C18)*($BS$51:$CA$51=S17),$BS$52:$CA$60)),0)</f>
        <v>0</v>
      </c>
      <c r="AL31" s="2">
        <f t="array" aca="1" ref="AL31" ca="1">IF(S18=C18,SUM(IF(($BR$52:$BR$60=C18)*($BS$51:$CA$51=S19),$BS$52:$CA$60)),0)</f>
        <v>0</v>
      </c>
      <c r="AM31" s="2">
        <f t="array" aca="1" ref="AM31" ca="1">IF(S18=C18,SUM(IF(($BR$52:$BR$60=C18)*($BS$51:$CA$51=S20),$BS$52:$CA$60)),0)</f>
        <v>0</v>
      </c>
      <c r="AN31" s="2">
        <f t="array" aca="1" ref="AN31" ca="1">IF(S18=C18,SUM(IF(($BR$52:$BR$60=C18)*($BS$51:$CA$51=S21),$BS$52:$CA$60)),0)</f>
        <v>0</v>
      </c>
      <c r="AO31" s="2">
        <f t="array" aca="1" ref="AO31" ca="1">IF(S18=C18,SUM(IF(($BR$52:$BR$60=C18)*($BS$51:$CA$51=S22),$BS$52:$CA$60)),0)</f>
        <v>0</v>
      </c>
      <c r="AP31" s="2">
        <f t="array" aca="1" ref="AP31" ca="1">IF(S18=C18,SUM(IF(($BR$52:$BR$60=C18)*($BS$51:$CA$51=S23),$BS$52:$CA$60)),0)</f>
        <v>0</v>
      </c>
      <c r="AQ31" s="2">
        <f t="array" aca="1" ref="AQ31" ca="1">IF(S18=C18,SUM(IF(($BR$52:$BR$60=C18)*($BS$51:$CA$51=S$24),$BS$52:$CA$60)),0)</f>
        <v>0</v>
      </c>
      <c r="AR31" s="2">
        <f t="array" aca="1" ref="AR31" ca="1">IF(S18=C18,SUM(IF(($BR$52:$BR$60=C18)*($BS$51:$CA$51=S$25),$BS$52:$CA$60)),0)</f>
        <v>0</v>
      </c>
      <c r="AS31" s="4">
        <f t="array" aca="1" ref="AS31" ca="1">IF(T18=C18,SUM(IF(($BR$52:$BR$60=C18)*($BS$51:$CA$51=T17),$BS$52:$CA$60)),0)</f>
        <v>0</v>
      </c>
      <c r="AT31" s="2">
        <f t="array" aca="1" ref="AT31" ca="1">IF(T18=C18,SUM(IF(($BR$52:$BR$60=C18)*($BS$51:$CA$51=T19),$BS$52:$CA$60)),0)</f>
        <v>0</v>
      </c>
      <c r="AU31" s="2">
        <f t="array" aca="1" ref="AU31" ca="1">IF(T18=C18,SUM(IF(($BR$52:$BR$60=C18)*($BS$51:$CA$51=T20),$BS$52:$CA$60)),0)</f>
        <v>0</v>
      </c>
      <c r="AV31" s="2">
        <f t="array" aca="1" ref="AV31" ca="1">IF(T18=C18,SUM(IF(($BR$52:$BR$60=C18)*($BS$51:$CA$51=T21),$BS$52:$CA$60)),0)</f>
        <v>0</v>
      </c>
      <c r="AW31" s="2">
        <f t="array" aca="1" ref="AW31" ca="1">IF(T18=C18,SUM(IF(($BR$52:$BR$60=C18)*($BS$51:$CA$51=T22),$BS$52:$CA$60)),0)</f>
        <v>0</v>
      </c>
      <c r="AX31" s="2">
        <f t="array" aca="1" ref="AX31" ca="1">IF(T18=C18,SUM(IF(($BR$52:$BR$60=C18)*($BS$51:$CA$51=T23),$BS$52:$CA$60)),0)</f>
        <v>0</v>
      </c>
      <c r="AY31" s="2">
        <f t="array" aca="1" ref="AY31" ca="1">IF(T18=C18,SUM(IF(($BR$52:$BR$60=C18)*($BS$51:$CA$51=T$24),$BS$52:$CA$60)),0)</f>
        <v>0</v>
      </c>
      <c r="AZ31" s="2">
        <f t="array" aca="1" ref="AZ31" ca="1">IF(T18=C18,SUM(IF(($BR$52:$BR$60=C18)*($BS$51:$CA$51=T$25),$BS$52:$CA$60)),0)</f>
        <v>0</v>
      </c>
      <c r="BA31" s="4">
        <f t="array" aca="1" ref="BA31" ca="1">IF(U18=C18,SUM(IF(($BR$52:$BR$60=C18)*($BS$51:$CA$51=U$17),$BS$52:$CA$60)),0)</f>
        <v>0</v>
      </c>
      <c r="BB31" s="2">
        <f t="array" aca="1" ref="BB31" ca="1">IF(U18=C18,SUM(IF(($BR$52:$BR$60=C18)*($BS$51:$CA$51=U$19),$BS$52:$CA$60)),0)</f>
        <v>0</v>
      </c>
      <c r="BC31" s="2">
        <f t="array" aca="1" ref="BC31" ca="1">IF(U18=C18,SUM(IF(($BR$52:$BR$60=C18)*($BS$51:$CA$51=U$20),$BS$52:$CA$60)),0)</f>
        <v>0</v>
      </c>
      <c r="BD31" s="2">
        <f t="array" aca="1" ref="BD31" ca="1">IF(U18=C18,SUM(IF(($BR$52:$BR$60=C18)*($BS$51:$CA$51=U$21),$BS$52:$CA$60)),0)</f>
        <v>0</v>
      </c>
      <c r="BE31" s="2">
        <f t="array" aca="1" ref="BE31" ca="1">IF(U18=C18,SUM(IF(($BR$52:$BR$60=C18)*($BS$51:$CA$51=U$22),$BS$52:$CA$60)),0)</f>
        <v>0</v>
      </c>
      <c r="BF31" s="2">
        <f t="array" aca="1" ref="BF31" ca="1">IF(U18=C18,SUM(IF(($BR$52:$BR$60=C18)*($BS$51:$CA$51=U$23),$BS$52:$CA$60)),0)</f>
        <v>0</v>
      </c>
      <c r="BG31" s="2">
        <f t="array" aca="1" ref="BG31" ca="1">IF(U18=C18,SUM(IF(($BR$52:$BR$60=C18)*($BS$51:$CA$51=U$24),$BS$52:$CA$60)),0)</f>
        <v>0</v>
      </c>
      <c r="BH31" s="2">
        <f t="array" aca="1" ref="BH31" ca="1">IF(U18=C18,SUM(IF(($BR$52:$BR$60=C18)*($BS$51:$CA$51=U$25),$BS$52:$CA$60)),0)</f>
        <v>0</v>
      </c>
      <c r="BI31" s="4">
        <f t="array" aca="1" ref="BI31" ca="1">IF(V18=C18,SUM(IF(($BR$52:$BR$60=C18)*($BS$51:$CA$51=V$17),$BS$52:$CA$60)),0)</f>
        <v>0</v>
      </c>
      <c r="BJ31" s="2">
        <f t="array" aca="1" ref="BJ31" ca="1">IF(V18=C18,SUM(IF(($BR$52:$BR$60=C18)*($BS$51:$CA$51=V$19),$BS$52:$CA$60)),0)</f>
        <v>0</v>
      </c>
      <c r="BK31" s="2">
        <f t="array" aca="1" ref="BK31" ca="1">IF(V18=C18,SUM(IF(($BR$52:$BR$60=C18)*($BS$51:$CA$51=V$20),$BS$52:$CA$60)),0)</f>
        <v>0</v>
      </c>
      <c r="BL31" s="2">
        <f t="array" aca="1" ref="BL31" ca="1">IF(V18=C18,SUM(IF(($BR$52:$BR$60=C18)*($BS$51:$CA$51=V$21),$BS$52:$CA$60)),0)</f>
        <v>0</v>
      </c>
      <c r="BM31" s="2">
        <f t="array" aca="1" ref="BM31" ca="1">IF(V18=C18,SUM(IF(($BR$52:$BR$60=C18)*($BS$51:$CA$51=V$22),$BS$52:$CA$60)),0)</f>
        <v>0</v>
      </c>
      <c r="BN31" s="2">
        <f t="array" aca="1" ref="BN31" ca="1">IF(V18=C18,SUM(IF(($BR$52:$BR$60=C18)*($BS$51:$CA$51=V$23),$BS$52:$CA$60)),0)</f>
        <v>0</v>
      </c>
      <c r="BO31" s="2">
        <f t="array" aca="1" ref="BO31" ca="1">IF(V18=C18,SUM(IF(($BR$52:$BR$60=C18)*($BS$51:$CA$51=V$24),$BS$52:$CA$60)),0)</f>
        <v>0</v>
      </c>
      <c r="BP31" s="13">
        <f t="array" aca="1" ref="BP31" ca="1">IF(V18=C18,SUM(IF(($BR$52:$BR$60=C18)*($BS$51:$CA$51=V$25),$BS$52:$CA$60)),0)</f>
        <v>0</v>
      </c>
      <c r="BR31" s="2" t="str">
        <f t="shared" si="63"/>
        <v>Murten 1</v>
      </c>
      <c r="BS31" s="7">
        <f t="shared" ref="BS31:BS38" ca="1" si="66">SUMIFS($X$64:$X$135,$V$64:$V$135,$BR31,$W$64:$W$135,BS$29)+SUMIFS($Y$64:$Y$135,$W$64:$W$135,$BR31,$V$64:$V$135,BS$29)</f>
        <v>0</v>
      </c>
      <c r="BT31" s="5"/>
      <c r="BU31" s="6">
        <f t="shared" ref="BU31:CA31" ca="1" si="67">SUMIFS($X$64:$X$135,$V$64:$V$135,$BR31,$W$64:$W$135,BU$29)+SUMIFS($Y$64:$Y$135,$W$64:$W$135,$BR31,$V$64:$V$135,BU$29)</f>
        <v>0</v>
      </c>
      <c r="BV31" s="6">
        <f t="shared" ca="1" si="67"/>
        <v>0</v>
      </c>
      <c r="BW31" s="6">
        <f t="shared" ca="1" si="67"/>
        <v>0</v>
      </c>
      <c r="BX31" s="6">
        <f t="shared" ca="1" si="67"/>
        <v>0</v>
      </c>
      <c r="BY31" s="6">
        <f t="shared" ca="1" si="67"/>
        <v>0</v>
      </c>
      <c r="BZ31" s="6">
        <f t="shared" ca="1" si="67"/>
        <v>0</v>
      </c>
      <c r="CA31" s="6">
        <f t="shared" ca="1" si="67"/>
        <v>0</v>
      </c>
    </row>
    <row r="32" spans="2:80" s="2" customFormat="1" x14ac:dyDescent="0.25">
      <c r="C32" s="2" t="str">
        <f t="shared" si="65"/>
        <v>Thun</v>
      </c>
      <c r="E32" s="12">
        <f t="array" aca="1" ref="E32" ca="1">IF(O19=C19,SUM(IF(($BR$52:$BR$60=C19)*($BS$51:$CA$51=O17),$BS$52:$CA$60)),0)</f>
        <v>0</v>
      </c>
      <c r="F32" s="2">
        <f t="array" aca="1" ref="F32" ca="1">IF(O19=C19,SUM(IF(($BR$52:$BR$60=C19)*($BS$51:$CA$51=O18),$BS$52:$CA$60)),0)</f>
        <v>0</v>
      </c>
      <c r="G32" s="2">
        <f t="array" aca="1" ref="G32" ca="1">IF(O19=C19,SUM(IF(($BR$52:$BR$60=C19)*($BS$51:$CA$51=O20),$BS$52:$CA$60)),0)</f>
        <v>0</v>
      </c>
      <c r="H32" s="2">
        <f t="array" aca="1" ref="H32" ca="1">IF(O19=C19,SUM(IF(($BR$52:$BR$60=C19)*($BS$51:$CA$51=O21),$BS$52:$CA$60)),0)</f>
        <v>0</v>
      </c>
      <c r="I32" s="2">
        <f t="array" aca="1" ref="I32" ca="1">IF(O19=C19,SUM(IF(($BR$52:$BR$60=C19)*($BS$51:$CA$51=O22),$BS$52:$CA$60)),0)</f>
        <v>0</v>
      </c>
      <c r="J32" s="2">
        <f t="array" aca="1" ref="J32" ca="1">IF(O19=C19,SUM(IF(($BR$52:$BR$60=C19)*($BS$51:$CA$51=O23),$BS$52:$CA$60)),0)</f>
        <v>0</v>
      </c>
      <c r="K32" s="2">
        <f t="array" aca="1" ref="K32" ca="1">IF(O19=C19,SUM(IF(($BR$52:$BR$60=C19)*($BS$51:$CA$51=O$24),$BS$52:$CA$60)),0)</f>
        <v>0</v>
      </c>
      <c r="L32" s="2">
        <f t="array" aca="1" ref="L32" ca="1">IF(O19=C19,SUM(IF(($BR$52:$BR$60=C19)*($BS$51:$CA$51=O$25),$BS$52:$CA$60)),0)</f>
        <v>0</v>
      </c>
      <c r="M32" s="4">
        <f t="array" aca="1" ref="M32" ca="1">IF(P19=C19,SUM(IF(($BR$52:$BR$60=C19)*($BS$51:$CA$51=P17),$BS$52:$CA$60)),0)</f>
        <v>0</v>
      </c>
      <c r="N32" s="2">
        <f t="array" aca="1" ref="N32" ca="1">IF(P19=C19,SUM(IF(($BR$52:$BR$60=C19)*($BS$51:$CA$51=P18),$BS$52:$CA$60)),0)</f>
        <v>0</v>
      </c>
      <c r="O32" s="2">
        <f t="array" aca="1" ref="O32" ca="1">IF(P19=C19,SUM(IF(($BR$52:$BR$60=C19)*($BS$51:$CA$51=P20),$BS$52:$CA$60)),0)</f>
        <v>0</v>
      </c>
      <c r="P32" s="2">
        <f t="array" aca="1" ref="P32" ca="1">IF(P19=C19,SUM(IF(($BR$52:$BR$60=C19)*($BS$51:$CA$51=P21),$BS$52:$CA$60)),0)</f>
        <v>0</v>
      </c>
      <c r="Q32" s="2">
        <f t="array" aca="1" ref="Q32" ca="1">IF(P19=C19,SUM(IF(($BR$52:$BR$60=C19)*($BS$51:$CA$51=P22),$BS$52:$CA$60)),0)</f>
        <v>0</v>
      </c>
      <c r="R32" s="2">
        <f t="array" aca="1" ref="R32" ca="1">IF(P19=C19,SUM(IF(($BR$52:$BR$60=C19)*($BS$51:$CA$51=P23),$BS$52:$CA$60)),0)</f>
        <v>0</v>
      </c>
      <c r="S32" s="2">
        <f t="array" aca="1" ref="S32" ca="1">IF(P19=C19,SUM(IF(($BR$52:$BR$60=C19)*($BS$51:$CA$51=P$24),$BS$52:$CA$60)),0)</f>
        <v>0</v>
      </c>
      <c r="T32" s="2">
        <f t="array" aca="1" ref="T32" ca="1">IF(P19=C19,SUM(IF(($BR$52:$BR$60=C19)*($BS$51:$CA$51=P$25),$BS$52:$CA$60)),0)</f>
        <v>0</v>
      </c>
      <c r="U32" s="4">
        <f t="array" aca="1" ref="U32" ca="1">IF(Q19=C19,SUM(IF(($BR$52:$BR$60=C19)*($BS$51:$CA$51=Q17),$BS$52:$CA$60)),0)</f>
        <v>0</v>
      </c>
      <c r="V32" s="2">
        <f t="array" aca="1" ref="V32" ca="1">IF(Q19=C19,SUM(IF(($BR$52:$BR$60=C19)*($BS$51:$CA$51=Q18),$BS$52:$CA$60)),0)</f>
        <v>0</v>
      </c>
      <c r="W32" s="2">
        <f t="array" aca="1" ref="W32" ca="1">IF(Q19=C19,SUM(IF(($BR$52:$BR$60=C19)*($BS$51:$CA$51=Q20),$BS$52:$CA$60)),0)</f>
        <v>0</v>
      </c>
      <c r="X32" s="2">
        <f t="array" aca="1" ref="X32" ca="1">IF(Q19=C19,SUM(IF(($BR$52:$BR$60=C19)*($BS$51:$CA$51=Q21),$BS$52:$CA$60)),0)</f>
        <v>0</v>
      </c>
      <c r="Y32" s="2">
        <f t="array" aca="1" ref="Y32" ca="1">IF(Q19=C19,SUM(IF(($BR$52:$BR$60=C19)*($BS$51:$CA$51=Q22),$BS$52:$CA$60)),0)</f>
        <v>0</v>
      </c>
      <c r="Z32" s="2">
        <f t="array" aca="1" ref="Z32" ca="1">IF(Q19=C19,SUM(IF(($BR$52:$BR$60=C19)*($BS$51:$CA$51=Q23),$BS$52:$CA$60)),0)</f>
        <v>0</v>
      </c>
      <c r="AA32" s="2">
        <f t="array" aca="1" ref="AA32" ca="1">IF(Q19=C19,SUM(IF(($BR$52:$BR$60=C19)*($BS$51:$CA$51=Q$24),$BS$52:$CA$60)),0)</f>
        <v>0</v>
      </c>
      <c r="AB32" s="2">
        <f t="array" aca="1" ref="AB32" ca="1">IF(Q19=C19,SUM(IF(($BR$52:$BR$60=C19)*($BS$51:$CA$51=Q$25),$BS$52:$CA$60)),0)</f>
        <v>0</v>
      </c>
      <c r="AC32" s="4">
        <f t="array" aca="1" ref="AC32" ca="1">IF(R19=C19,SUM(IF(($BR$52:$BR$60=C19)*($BS$51:$CA$51=R17),$BS$52:$CA$60)),0)</f>
        <v>0</v>
      </c>
      <c r="AD32" s="2">
        <f t="array" aca="1" ref="AD32" ca="1">IF(R19=C19,SUM(IF(($BR$52:$BR$60=C19)*($BS$51:$CA$51=R18),$BS$52:$CA$60)),0)</f>
        <v>0</v>
      </c>
      <c r="AE32" s="2">
        <f t="array" aca="1" ref="AE32" ca="1">IF(R19=C19,SUM(IF(($BR$52:$BR$60=C19)*($BS$51:$CA$51=R20),$BS$52:$CA$60)),0)</f>
        <v>0</v>
      </c>
      <c r="AF32" s="2">
        <f t="array" aca="1" ref="AF32" ca="1">IF(R19=C19,SUM(IF(($BR$52:$BR$60=C19)*($BS$51:$CA$51=R21),$BS$52:$CA$60)),0)</f>
        <v>0</v>
      </c>
      <c r="AG32" s="2">
        <f t="array" aca="1" ref="AG32" ca="1">IF(R19=C19,SUM(IF(($BR$52:$BR$60=C19)*($BS$51:$CA$51=R22),$BS$52:$CA$60)),0)</f>
        <v>0</v>
      </c>
      <c r="AH32" s="2">
        <f t="array" aca="1" ref="AH32" ca="1">IF(R19=C19,SUM(IF(($BR$52:$BR$60=C19)*($BS$51:$CA$51=R23),$BS$52:$CA$60)),0)</f>
        <v>0</v>
      </c>
      <c r="AI32" s="2">
        <f t="array" aca="1" ref="AI32" ca="1">IF(R19=C19,SUM(IF(($BR$52:$BR$60=C19)*($BS$51:$CA$51=R$24),$BS$52:$CA$60)),0)</f>
        <v>0</v>
      </c>
      <c r="AJ32" s="2">
        <f t="array" aca="1" ref="AJ32" ca="1">IF(R19=C19,SUM(IF(($BR$52:$BR$60=C19)*($BS$51:$CA$51=R$25),$BS$52:$CA$60)),0)</f>
        <v>0</v>
      </c>
      <c r="AK32" s="4">
        <f t="array" aca="1" ref="AK32" ca="1">IF(S19=C19,SUM(IF(($BR$52:$BR$60=C19)*($BS$51:$CA$51=S17),$BS$52:$CA$60)),0)</f>
        <v>0</v>
      </c>
      <c r="AL32" s="2">
        <f t="array" aca="1" ref="AL32" ca="1">IF(S19=C19,SUM(IF(($BR$52:$BR$60=C19)*($BS$51:$CA$51=S18),$BS$52:$CA$60)),0)</f>
        <v>0</v>
      </c>
      <c r="AM32" s="2">
        <f t="array" aca="1" ref="AM32" ca="1">IF(S19=C19,SUM(IF(($BR$52:$BR$60=C19)*($BS$51:$CA$51=S20),$BS$52:$CA$60)),0)</f>
        <v>0</v>
      </c>
      <c r="AN32" s="2">
        <f t="array" aca="1" ref="AN32" ca="1">IF(S19=C19,SUM(IF(($BR$52:$BR$60=C19)*($BS$51:$CA$51=S21),$BS$52:$CA$60)),0)</f>
        <v>0</v>
      </c>
      <c r="AO32" s="2">
        <f t="array" aca="1" ref="AO32" ca="1">IF(S19=C19,SUM(IF(($BR$52:$BR$60=C19)*($BS$51:$CA$51=S22),$BS$52:$CA$60)),0)</f>
        <v>0</v>
      </c>
      <c r="AP32" s="2">
        <f t="array" aca="1" ref="AP32" ca="1">IF(S19=C19,SUM(IF(($BR$52:$BR$60=C19)*($BS$51:$CA$51=S23),$BS$52:$CA$60)),0)</f>
        <v>0</v>
      </c>
      <c r="AQ32" s="2">
        <f t="array" aca="1" ref="AQ32" ca="1">IF(S19=C19,SUM(IF(($BR$52:$BR$60=C19)*($BS$51:$CA$51=S$24),$BS$52:$CA$60)),0)</f>
        <v>0</v>
      </c>
      <c r="AR32" s="2">
        <f t="array" aca="1" ref="AR32" ca="1">IF(S19=C19,SUM(IF(($BR$52:$BR$60=C19)*($BS$51:$CA$51=S$25),$BS$52:$CA$60)),0)</f>
        <v>0</v>
      </c>
      <c r="AS32" s="4">
        <f t="array" aca="1" ref="AS32" ca="1">IF(T19=C19,SUM(IF(($BR$52:$BR$60=C19)*($BS$51:$CA$51=T17),$BS$52:$CA$60)),0)</f>
        <v>0</v>
      </c>
      <c r="AT32" s="2">
        <f t="array" aca="1" ref="AT32" ca="1">IF(T19=C19,SUM(IF(($BR$52:$BR$60=C19)*($BS$51:$CA$51=T18),$BS$52:$CA$60)),0)</f>
        <v>0</v>
      </c>
      <c r="AU32" s="2">
        <f t="array" aca="1" ref="AU32" ca="1">IF(T19=C19,SUM(IF(($BR$52:$BR$60=C19)*($BS$51:$CA$51=T20),$BS$52:$CA$60)),0)</f>
        <v>0</v>
      </c>
      <c r="AV32" s="2">
        <f t="array" aca="1" ref="AV32" ca="1">IF(T19=C19,SUM(IF(($BR$52:$BR$60=C19)*($BS$51:$CA$51=T21),$BS$52:$CA$60)),0)</f>
        <v>0</v>
      </c>
      <c r="AW32" s="2">
        <f t="array" aca="1" ref="AW32" ca="1">IF(T19=C19,SUM(IF(($BR$52:$BR$60=C19)*($BS$51:$CA$51=T22),$BS$52:$CA$60)),0)</f>
        <v>0</v>
      </c>
      <c r="AX32" s="2">
        <f t="array" aca="1" ref="AX32" ca="1">IF(T19=C19,SUM(IF(($BR$52:$BR$60=C19)*($BS$51:$CA$51=T23),$BS$52:$CA$60)),0)</f>
        <v>0</v>
      </c>
      <c r="AY32" s="2">
        <f t="array" aca="1" ref="AY32" ca="1">IF(T19=C19,SUM(IF(($BR$52:$BR$60=C19)*($BS$51:$CA$51=T$24),$BS$52:$CA$60)),0)</f>
        <v>0</v>
      </c>
      <c r="AZ32" s="2">
        <f t="array" aca="1" ref="AZ32" ca="1">IF(T19=C19,SUM(IF(($BR$52:$BR$60=C19)*($BS$51:$CA$51=T$25),$BS$52:$CA$60)),0)</f>
        <v>0</v>
      </c>
      <c r="BA32" s="4">
        <f t="array" aca="1" ref="BA32" ca="1">IF(U19=C19,SUM(IF(($BR$52:$BR$60=C19)*($BS$51:$CA$51=U$17),$BS$52:$CA$60)),0)</f>
        <v>0</v>
      </c>
      <c r="BB32" s="2">
        <f t="array" aca="1" ref="BB32" ca="1">IF(U19=C19,SUM(IF(($BR$52:$BR$60=C19)*($BS$51:$CA$51=U$18),$BS$52:$CA$60)),0)</f>
        <v>0</v>
      </c>
      <c r="BC32" s="2">
        <f t="array" aca="1" ref="BC32" ca="1">IF(U19=C19,SUM(IF(($BR$52:$BR$60=C19)*($BS$51:$CA$51=U$20),$BS$52:$CA$60)),0)</f>
        <v>0</v>
      </c>
      <c r="BD32" s="2">
        <f t="array" aca="1" ref="BD32" ca="1">IF(U19=C19,SUM(IF(($BR$52:$BR$60=C19)*($BS$51:$CA$51=U$21),$BS$52:$CA$60)),0)</f>
        <v>0</v>
      </c>
      <c r="BE32" s="2">
        <f t="array" aca="1" ref="BE32" ca="1">IF(U19=C19,SUM(IF(($BR$52:$BR$60=C19)*($BS$51:$CA$51=U$22),$BS$52:$CA$60)),0)</f>
        <v>0</v>
      </c>
      <c r="BF32" s="2">
        <f t="array" aca="1" ref="BF32" ca="1">IF(U19=C19,SUM(IF(($BR$52:$BR$60=C19)*($BS$51:$CA$51=U$23),$BS$52:$CA$60)),0)</f>
        <v>0</v>
      </c>
      <c r="BG32" s="2">
        <f t="array" aca="1" ref="BG32" ca="1">IF(U19=C19,SUM(IF(($BR$52:$BR$60=C19)*($BS$51:$CA$51=U$24),$BS$52:$CA$60)),0)</f>
        <v>0</v>
      </c>
      <c r="BH32" s="2">
        <f t="array" aca="1" ref="BH32" ca="1">IF(U19=C19,SUM(IF(($BR$52:$BR$60=C19)*($BS$51:$CA$51=U$25),$BS$52:$CA$60)),0)</f>
        <v>0</v>
      </c>
      <c r="BI32" s="4">
        <f t="array" aca="1" ref="BI32" ca="1">IF(V19=C19,SUM(IF(($BR$52:$BR$60=C19)*($BS$51:$CA$51=V$17),$BS$52:$CA$60)),0)</f>
        <v>0</v>
      </c>
      <c r="BJ32" s="2">
        <f t="array" aca="1" ref="BJ32" ca="1">IF(V19=C19,SUM(IF(($BR$52:$BR$60=C19)*($BS$51:$CA$51=V$18),$BS$52:$CA$60)),0)</f>
        <v>0</v>
      </c>
      <c r="BK32" s="2">
        <f t="array" aca="1" ref="BK32" ca="1">IF(V19=C19,SUM(IF(($BR$52:$BR$60=C19)*($BS$51:$CA$51=V$20),$BS$52:$CA$60)),0)</f>
        <v>0</v>
      </c>
      <c r="BL32" s="2">
        <f t="array" aca="1" ref="BL32" ca="1">IF(V19=C19,SUM(IF(($BR$52:$BR$60=C19)*($BS$51:$CA$51=V$21),$BS$52:$CA$60)),0)</f>
        <v>0</v>
      </c>
      <c r="BM32" s="2">
        <f t="array" aca="1" ref="BM32" ca="1">IF(V19=C19,SUM(IF(($BR$52:$BR$60=C19)*($BS$51:$CA$51=V$22),$BS$52:$CA$60)),0)</f>
        <v>0</v>
      </c>
      <c r="BN32" s="2">
        <f t="array" aca="1" ref="BN32" ca="1">IF(V19=C19,SUM(IF(($BR$52:$BR$60=C19)*($BS$51:$CA$51=V$23),$BS$52:$CA$60)),0)</f>
        <v>0</v>
      </c>
      <c r="BO32" s="2">
        <f t="array" aca="1" ref="BO32" ca="1">IF(V19=C19,SUM(IF(($BR$52:$BR$60=C19)*($BS$51:$CA$51=V$24),$BS$52:$CA$60)),0)</f>
        <v>0</v>
      </c>
      <c r="BP32" s="13">
        <f t="array" aca="1" ref="BP32" ca="1">IF(V19=C19,SUM(IF(($BR$52:$BR$60=C19)*($BS$51:$CA$51=V$25),$BS$52:$CA$60)),0)</f>
        <v>0</v>
      </c>
      <c r="BR32" s="2" t="str">
        <f t="shared" si="63"/>
        <v>Thun</v>
      </c>
      <c r="BS32" s="7">
        <f t="shared" ca="1" si="66"/>
        <v>0</v>
      </c>
      <c r="BT32" s="7">
        <f t="shared" ref="BT32:BT38" ca="1" si="68">SUMIFS($X$64:$X$135,$V$64:$V$135,$BR32,$W$64:$W$135,BT$29)+SUMIFS($Y$64:$Y$135,$W$64:$W$135,$BR32,$V$64:$V$135,BT$29)</f>
        <v>0</v>
      </c>
      <c r="BU32" s="5"/>
      <c r="BV32" s="6">
        <f t="shared" ref="BV32:CA32" ca="1" si="69">SUMIFS($X$64:$X$135,$V$64:$V$135,$BR32,$W$64:$W$135,BV$29)+SUMIFS($Y$64:$Y$135,$W$64:$W$135,$BR32,$V$64:$V$135,BV$29)</f>
        <v>0</v>
      </c>
      <c r="BW32" s="6">
        <f t="shared" ca="1" si="69"/>
        <v>0</v>
      </c>
      <c r="BX32" s="6">
        <f t="shared" ca="1" si="69"/>
        <v>0</v>
      </c>
      <c r="BY32" s="6">
        <f t="shared" ca="1" si="69"/>
        <v>0</v>
      </c>
      <c r="BZ32" s="6">
        <f t="shared" ca="1" si="69"/>
        <v>0</v>
      </c>
      <c r="CA32" s="6">
        <f t="shared" ca="1" si="69"/>
        <v>0</v>
      </c>
    </row>
    <row r="33" spans="2:79" s="2" customFormat="1" x14ac:dyDescent="0.25">
      <c r="C33" s="2" t="str">
        <f t="shared" si="65"/>
        <v>Murten 2</v>
      </c>
      <c r="E33" s="12">
        <f t="array" aca="1" ref="E33" ca="1">IF(O20=C20,SUM(IF(($BR$52:$BR$60=C20)*($BS$51:$CA$51=O17),$BS$52:$CA$60)),0)</f>
        <v>0</v>
      </c>
      <c r="F33" s="2">
        <f t="array" aca="1" ref="F33" ca="1">IF(O20=C20,SUM(IF(($BR$52:$BR$60=C20)*($BS$51:$CA$51=O18),$BS$52:$CA$60)),0)</f>
        <v>0</v>
      </c>
      <c r="G33" s="2">
        <f t="array" aca="1" ref="G33" ca="1">IF(O20=C20,SUM(IF(($BR$52:$BR$60=C20)*($BS$51:$CA$51=O19),$BS$52:$CA$60)),0)</f>
        <v>0</v>
      </c>
      <c r="H33" s="2">
        <f t="array" aca="1" ref="H33" ca="1">IF(O20=C20,SUM(IF(($BR$52:$BR$60=C20)*($BS$51:$CA$51=O21),$BS$52:$CA$60)),0)</f>
        <v>0</v>
      </c>
      <c r="I33" s="2">
        <f t="array" aca="1" ref="I33" ca="1">IF(O20=C20,SUM(IF(($BR$52:$BR$60=C20)*($BS$51:$CA$51=O22),$BS$52:$CA$60)),0)</f>
        <v>0</v>
      </c>
      <c r="J33" s="2">
        <f t="array" aca="1" ref="J33" ca="1">IF(O20=C20,SUM(IF(($BR$52:$BR$60=C20)*($BS$51:$CA$51=O23),$BS$52:$CA$60)),0)</f>
        <v>0</v>
      </c>
      <c r="K33" s="2">
        <f t="array" aca="1" ref="K33" ca="1">IF(O20=C20,SUM(IF(($BR$52:$BR$60=C20)*($BS$51:$CA$51=O$24),$BS$52:$CA$60)),0)</f>
        <v>0</v>
      </c>
      <c r="L33" s="2">
        <f t="array" aca="1" ref="L33" ca="1">IF(O20=C20,SUM(IF(($BR$52:$BR$60=C20)*($BS$51:$CA$51=O$25),$BS$52:$CA$60)),0)</f>
        <v>0</v>
      </c>
      <c r="M33" s="4">
        <f t="array" aca="1" ref="M33" ca="1">IF(P20=C20,SUM(IF(($BR$52:$BR$60=C20)*($BS$51:$CA$51=P17),$BS$52:$CA$60)),0)</f>
        <v>0</v>
      </c>
      <c r="N33" s="2">
        <f t="array" aca="1" ref="N33" ca="1">IF(P20=C20,SUM(IF(($BR$52:$BR$60=C20)*($BS$51:$CA$51=P18),$BS$52:$CA$60)),0)</f>
        <v>0</v>
      </c>
      <c r="O33" s="2">
        <f t="array" aca="1" ref="O33" ca="1">IF(P20=C20,SUM(IF(($BR$52:$BR$60=C20)*($BS$51:$CA$51=P19),$BS$52:$CA$60)),0)</f>
        <v>0</v>
      </c>
      <c r="P33" s="2">
        <f t="array" aca="1" ref="P33" ca="1">IF(P20=C20,SUM(IF(($BR$52:$BR$60=C20)*($BS$51:$CA$51=P21),$BS$52:$CA$60)),0)</f>
        <v>0</v>
      </c>
      <c r="Q33" s="2">
        <f t="array" aca="1" ref="Q33" ca="1">IF(P20=C20,SUM(IF(($BR$52:$BR$60=C20)*($BS$51:$CA$51=P22),$BS$52:$CA$60)),0)</f>
        <v>0</v>
      </c>
      <c r="R33" s="2">
        <f t="array" aca="1" ref="R33" ca="1">IF(P20=C20,SUM(IF(($BR$52:$BR$60=C20)*($BS$51:$CA$51=P23),$BS$52:$CA$60)),0)</f>
        <v>0</v>
      </c>
      <c r="S33" s="2">
        <f t="array" aca="1" ref="S33" ca="1">IF(P20=C20,SUM(IF(($BR$52:$BR$60=C20)*($BS$51:$CA$51=P$24),$BS$52:$CA$60)),0)</f>
        <v>0</v>
      </c>
      <c r="T33" s="2">
        <f t="array" aca="1" ref="T33" ca="1">IF(P20=C20,SUM(IF(($BR$52:$BR$60=C20)*($BS$51:$CA$51=P$25),$BS$52:$CA$60)),0)</f>
        <v>0</v>
      </c>
      <c r="U33" s="4">
        <f t="array" aca="1" ref="U33" ca="1">IF(Q20=C20,SUM(IF(($BR$52:$BR$60=C20)*($BS$51:$CA$51=Q17),$BS$52:$CA$60)),0)</f>
        <v>0</v>
      </c>
      <c r="V33" s="2">
        <f t="array" aca="1" ref="V33" ca="1">IF(Q20=C20,SUM(IF(($BR$52:$BR$60=C20)*($BS$51:$CA$51=Q18),$BS$52:$CA$60)),0)</f>
        <v>0</v>
      </c>
      <c r="W33" s="2">
        <f t="array" aca="1" ref="W33" ca="1">IF(Q20=C20,SUM(IF(($BR$52:$BR$60=C20)*($BS$51:$CA$51=Q19),$BS$52:$CA$60)),0)</f>
        <v>0</v>
      </c>
      <c r="X33" s="2">
        <f t="array" aca="1" ref="X33" ca="1">IF(Q20=C20,SUM(IF(($BR$52:$BR$60=C20)*($BS$51:$CA$51=Q21),$BS$52:$CA$60)),0)</f>
        <v>0</v>
      </c>
      <c r="Y33" s="2">
        <f t="array" aca="1" ref="Y33" ca="1">IF(Q20=C20,SUM(IF(($BR$52:$BR$60=C20)*($BS$51:$CA$51=Q22),$BS$52:$CA$60)),0)</f>
        <v>0</v>
      </c>
      <c r="Z33" s="2">
        <f t="array" aca="1" ref="Z33" ca="1">IF(Q20=C20,SUM(IF(($BR$52:$BR$60=C20)*($BS$51:$CA$51=Q23),$BS$52:$CA$60)),0)</f>
        <v>0</v>
      </c>
      <c r="AA33" s="2">
        <f t="array" aca="1" ref="AA33" ca="1">IF(Q20=C20,SUM(IF(($BR$52:$BR$60=C20)*($BS$51:$CA$51=Q$24),$BS$52:$CA$60)),0)</f>
        <v>0</v>
      </c>
      <c r="AB33" s="2">
        <f t="array" aca="1" ref="AB33" ca="1">IF(Q20=C20,SUM(IF(($BR$52:$BR$60=C20)*($BS$51:$CA$51=Q$25),$BS$52:$CA$60)),0)</f>
        <v>0</v>
      </c>
      <c r="AC33" s="4">
        <f t="array" aca="1" ref="AC33" ca="1">IF(R20=C20,SUM(IF(($BR$52:$BR$60=C20)*($BS$51:$CA$51=R17),$BS$52:$CA$60)),0)</f>
        <v>0</v>
      </c>
      <c r="AD33" s="2">
        <f t="array" aca="1" ref="AD33" ca="1">IF(R20=C20,SUM(IF(($BR$52:$BR$60=C20)*($BS$51:$CA$51=R18),$BS$52:$CA$60)),0)</f>
        <v>0</v>
      </c>
      <c r="AE33" s="2">
        <f t="array" aca="1" ref="AE33" ca="1">IF(R20=C20,SUM(IF(($BR$52:$BR$60=C20)*($BS$51:$CA$51=R19),$BS$52:$CA$60)),0)</f>
        <v>0</v>
      </c>
      <c r="AF33" s="2">
        <f t="array" aca="1" ref="AF33" ca="1">IF(R20=C20,SUM(IF(($BR$52:$BR$60=C20)*($BS$51:$CA$51=R21),$BS$52:$CA$60)),0)</f>
        <v>0</v>
      </c>
      <c r="AG33" s="2">
        <f t="array" aca="1" ref="AG33" ca="1">IF(R20=C20,SUM(IF(($BR$52:$BR$60=C20)*($BS$51:$CA$51=R22),$BS$52:$CA$60)),0)</f>
        <v>0</v>
      </c>
      <c r="AH33" s="2">
        <f t="array" aca="1" ref="AH33" ca="1">IF(R20=C20,SUM(IF(($BR$52:$BR$60=C20)*($BS$51:$CA$51=R23),$BS$52:$CA$60)),0)</f>
        <v>0</v>
      </c>
      <c r="AI33" s="2">
        <f t="array" aca="1" ref="AI33" ca="1">IF(R20=C20,SUM(IF(($BR$52:$BR$60=C20)*($BS$51:$CA$51=R$24),$BS$52:$CA$60)),0)</f>
        <v>0</v>
      </c>
      <c r="AJ33" s="2">
        <f t="array" aca="1" ref="AJ33" ca="1">IF(R20=C20,SUM(IF(($BR$52:$BR$60=C20)*($BS$51:$CA$51=R$25),$BS$52:$CA$60)),0)</f>
        <v>0</v>
      </c>
      <c r="AK33" s="4">
        <f t="array" aca="1" ref="AK33" ca="1">IF(S20=C20,SUM(IF(($BR$52:$BR$60=C20)*($BS$51:$CA$51=S17),$BS$52:$CA$60)),0)</f>
        <v>0</v>
      </c>
      <c r="AL33" s="2">
        <f t="array" aca="1" ref="AL33" ca="1">IF(S20=C20,SUM(IF(($BR$52:$BR$60=C20)*($BS$51:$CA$51=S18),$BS$52:$CA$60)),0)</f>
        <v>0</v>
      </c>
      <c r="AM33" s="2">
        <f t="array" aca="1" ref="AM33" ca="1">IF(S20=C20,SUM(IF(($BR$52:$BR$60=C20)*($BS$51:$CA$51=S19),$BS$52:$CA$60)),0)</f>
        <v>0</v>
      </c>
      <c r="AN33" s="2">
        <f t="array" aca="1" ref="AN33" ca="1">IF(S20=C20,SUM(IF(($BR$52:$BR$60=C20)*($BS$51:$CA$51=S21),$BS$52:$CA$60)),0)</f>
        <v>0</v>
      </c>
      <c r="AO33" s="2">
        <f t="array" aca="1" ref="AO33" ca="1">IF(S20=C20,SUM(IF(($BR$52:$BR$60=C20)*($BS$51:$CA$51=S22),$BS$52:$CA$60)),0)</f>
        <v>0</v>
      </c>
      <c r="AP33" s="2">
        <f t="array" aca="1" ref="AP33" ca="1">IF(S20=C20,SUM(IF(($BR$52:$BR$60=C20)*($BS$51:$CA$51=S23),$BS$52:$CA$60)),0)</f>
        <v>0</v>
      </c>
      <c r="AQ33" s="2">
        <f t="array" aca="1" ref="AQ33" ca="1">IF(S20=C20,SUM(IF(($BR$52:$BR$60=C20)*($BS$51:$CA$51=S$24),$BS$52:$CA$60)),0)</f>
        <v>0</v>
      </c>
      <c r="AR33" s="2">
        <f t="array" aca="1" ref="AR33" ca="1">IF(S20=C20,SUM(IF(($BR$52:$BR$60=C20)*($BS$51:$CA$51=S$25),$BS$52:$CA$60)),0)</f>
        <v>0</v>
      </c>
      <c r="AS33" s="4">
        <f t="array" aca="1" ref="AS33" ca="1">IF(T20=C20,SUM(IF(($BR$52:$BR$60=C20)*($BS$51:$CA$51=T17),$BS$52:$CA$60)),0)</f>
        <v>0</v>
      </c>
      <c r="AT33" s="2">
        <f t="array" aca="1" ref="AT33" ca="1">IF(T20=C20,SUM(IF(($BR$52:$BR$60=C20)*($BS$51:$CA$51=T18),$BS$52:$CA$60)),0)</f>
        <v>0</v>
      </c>
      <c r="AU33" s="2">
        <f t="array" aca="1" ref="AU33" ca="1">IF(T20=C20,SUM(IF(($BR$52:$BR$60=C20)*($BS$51:$CA$51=T19),$BS$52:$CA$60)),0)</f>
        <v>0</v>
      </c>
      <c r="AV33" s="2">
        <f t="array" aca="1" ref="AV33" ca="1">IF(T20=C20,SUM(IF(($BR$52:$BR$60=C20)*($BS$51:$CA$51=T21),$BS$52:$CA$60)),0)</f>
        <v>0</v>
      </c>
      <c r="AW33" s="2">
        <f t="array" aca="1" ref="AW33" ca="1">IF(T20=C20,SUM(IF(($BR$52:$BR$60=C20)*($BS$51:$CA$51=T22),$BS$52:$CA$60)),0)</f>
        <v>0</v>
      </c>
      <c r="AX33" s="2">
        <f t="array" aca="1" ref="AX33" ca="1">IF(T20=C20,SUM(IF(($BR$52:$BR$60=C20)*($BS$51:$CA$51=T23),$BS$52:$CA$60)),0)</f>
        <v>0</v>
      </c>
      <c r="AY33" s="2">
        <f t="array" aca="1" ref="AY33" ca="1">IF(T20=C20,SUM(IF(($BR$52:$BR$60=C20)*($BS$51:$CA$51=T$24),$BS$52:$CA$60)),0)</f>
        <v>0</v>
      </c>
      <c r="AZ33" s="2">
        <f t="array" aca="1" ref="AZ33" ca="1">IF(T20=C20,SUM(IF(($BR$52:$BR$60=C20)*($BS$51:$CA$51=T$25),$BS$52:$CA$60)),0)</f>
        <v>0</v>
      </c>
      <c r="BA33" s="4">
        <f t="array" aca="1" ref="BA33" ca="1">IF(U20=C20,SUM(IF(($BR$52:$BR$60=C20)*($BS$51:$CA$51=U$17),$BS$52:$CA$60)),0)</f>
        <v>0</v>
      </c>
      <c r="BB33" s="2">
        <f t="array" aca="1" ref="BB33" ca="1">IF(U20=C20,SUM(IF(($BR$52:$BR$60=C20)*($BS$51:$CA$51=U$18),$BS$52:$CA$60)),0)</f>
        <v>0</v>
      </c>
      <c r="BC33" s="2">
        <f t="array" aca="1" ref="BC33" ca="1">IF(U20=C20,SUM(IF(($BR$52:$BR$60=C20)*($BS$51:$CA$51=U$19),$BS$52:$CA$60)),0)</f>
        <v>0</v>
      </c>
      <c r="BD33" s="2">
        <f t="array" aca="1" ref="BD33" ca="1">IF(U20=C20,SUM(IF(($BR$52:$BR$60=C20)*($BS$51:$CA$51=U$21),$BS$52:$CA$60)),0)</f>
        <v>0</v>
      </c>
      <c r="BE33" s="2">
        <f t="array" aca="1" ref="BE33" ca="1">IF(U20=C20,SUM(IF(($BR$52:$BR$60=C20)*($BS$51:$CA$51=U$22),$BS$52:$CA$60)),0)</f>
        <v>0</v>
      </c>
      <c r="BF33" s="2">
        <f t="array" aca="1" ref="BF33" ca="1">IF(U20=C20,SUM(IF(($BR$52:$BR$60=C20)*($BS$51:$CA$51=U$23),$BS$52:$CA$60)),0)</f>
        <v>0</v>
      </c>
      <c r="BG33" s="2">
        <f t="array" aca="1" ref="BG33" ca="1">IF(U20=C20,SUM(IF(($BR$52:$BR$60=C20)*($BS$51:$CA$51=U$24),$BS$52:$CA$60)),0)</f>
        <v>0</v>
      </c>
      <c r="BH33" s="2">
        <f t="array" aca="1" ref="BH33" ca="1">IF(U20=C20,SUM(IF(($BR$52:$BR$60=C20)*($BS$51:$CA$51=U$25),$BS$52:$CA$60)),0)</f>
        <v>0</v>
      </c>
      <c r="BI33" s="4">
        <f t="array" aca="1" ref="BI33" ca="1">IF(V20=C20,SUM(IF(($BR$52:$BR$60=C20)*($BS$51:$CA$51=V$17),$BS$52:$CA$60)),0)</f>
        <v>0</v>
      </c>
      <c r="BJ33" s="2">
        <f t="array" aca="1" ref="BJ33" ca="1">IF(V20=C20,SUM(IF(($BR$52:$BR$60=C20)*($BS$51:$CA$51=V$18),$BS$52:$CA$60)),0)</f>
        <v>0</v>
      </c>
      <c r="BK33" s="2">
        <f t="array" aca="1" ref="BK33" ca="1">IF(V20=C20,SUM(IF(($BR$52:$BR$60=C20)*($BS$51:$CA$51=V$19),$BS$52:$CA$60)),0)</f>
        <v>0</v>
      </c>
      <c r="BL33" s="2">
        <f t="array" aca="1" ref="BL33" ca="1">IF(V20=C20,SUM(IF(($BR$52:$BR$60=C20)*($BS$51:$CA$51=V$21),$BS$52:$CA$60)),0)</f>
        <v>0</v>
      </c>
      <c r="BM33" s="2">
        <f t="array" aca="1" ref="BM33" ca="1">IF(V20=C20,SUM(IF(($BR$52:$BR$60=C20)*($BS$51:$CA$51=V$22),$BS$52:$CA$60)),0)</f>
        <v>0</v>
      </c>
      <c r="BN33" s="2">
        <f t="array" aca="1" ref="BN33" ca="1">IF(V20=C20,SUM(IF(($BR$52:$BR$60=C20)*($BS$51:$CA$51=V$23),$BS$52:$CA$60)),0)</f>
        <v>0</v>
      </c>
      <c r="BO33" s="2">
        <f t="array" aca="1" ref="BO33" ca="1">IF(V20=C20,SUM(IF(($BR$52:$BR$60=C20)*($BS$51:$CA$51=V$24),$BS$52:$CA$60)),0)</f>
        <v>0</v>
      </c>
      <c r="BP33" s="13">
        <f t="array" aca="1" ref="BP33" ca="1">IF(V20=C20,SUM(IF(($BR$52:$BR$60=C20)*($BS$51:$CA$51=V$25),$BS$52:$CA$60)),0)</f>
        <v>0</v>
      </c>
      <c r="BR33" s="2" t="str">
        <f t="shared" si="63"/>
        <v>Murten 2</v>
      </c>
      <c r="BS33" s="7">
        <f t="shared" ca="1" si="66"/>
        <v>0</v>
      </c>
      <c r="BT33" s="7">
        <f t="shared" ca="1" si="68"/>
        <v>0</v>
      </c>
      <c r="BU33" s="7">
        <f t="shared" ref="BU33:BU38" ca="1" si="70">SUMIFS($X$64:$X$135,$V$64:$V$135,$BR33,$W$64:$W$135,BU$29)+SUMIFS($Y$64:$Y$135,$W$64:$W$135,$BR33,$V$64:$V$135,BU$29)</f>
        <v>0</v>
      </c>
      <c r="BV33" s="5"/>
      <c r="BW33" s="6">
        <f ca="1">SUMIFS($X$64:$X$135,$V$64:$V$135,$BR33,$W$64:$W$135,BW$29)+SUMIFS($Y$64:$Y$135,$W$64:$W$135,$BR33,$V$64:$V$135,BW$29)</f>
        <v>0</v>
      </c>
      <c r="BX33" s="6">
        <f ca="1">SUMIFS($X$64:$X$135,$V$64:$V$135,$BR33,$W$64:$W$135,BX$29)+SUMIFS($Y$64:$Y$135,$W$64:$W$135,$BR33,$V$64:$V$135,BX$29)</f>
        <v>0</v>
      </c>
      <c r="BY33" s="6">
        <f ca="1">SUMIFS($X$64:$X$135,$V$64:$V$135,$BR33,$W$64:$W$135,BY$29)+SUMIFS($Y$64:$Y$135,$W$64:$W$135,$BR33,$V$64:$V$135,BY$29)</f>
        <v>0</v>
      </c>
      <c r="BZ33" s="6">
        <f ca="1">SUMIFS($X$64:$X$135,$V$64:$V$135,$BR33,$W$64:$W$135,BZ$29)+SUMIFS($Y$64:$Y$135,$W$64:$W$135,$BR33,$V$64:$V$135,BZ$29)</f>
        <v>0</v>
      </c>
      <c r="CA33" s="6">
        <f ca="1">SUMIFS($X$64:$X$135,$V$64:$V$135,$BR33,$W$64:$W$135,CA$29)+SUMIFS($Y$64:$Y$135,$W$64:$W$135,$BR33,$V$64:$V$135,CA$29)</f>
        <v>0</v>
      </c>
    </row>
    <row r="34" spans="2:79" s="2" customFormat="1" x14ac:dyDescent="0.25">
      <c r="C34" s="2" t="str">
        <f t="shared" si="65"/>
        <v>Langenthal 2</v>
      </c>
      <c r="E34" s="12">
        <f t="array" aca="1" ref="E34" ca="1">IF(O21=C21,SUM(IF(($BR$52:$BR$60=C21)*($BS$51:$CA$51=O17),$BS$52:$CA$60)),0)</f>
        <v>0</v>
      </c>
      <c r="F34" s="2">
        <f t="array" aca="1" ref="F34" ca="1">IF(O21=C21,SUM(IF(($BR$52:$BR$60=C21)*($BS$51:$CA$51=O18),$BS$52:$CA$60)),0)</f>
        <v>0</v>
      </c>
      <c r="G34" s="2">
        <f t="array" aca="1" ref="G34" ca="1">IF(O21=C21,SUM(IF(($BR$52:$BR$60=C21)*($BS$51:$CA$51=O19),$BS$52:$CA$60)),0)</f>
        <v>0</v>
      </c>
      <c r="H34" s="2">
        <f t="array" aca="1" ref="H34" ca="1">IF(O21=C21,SUM(IF(($BR$52:$BR$60=C21)*($BS$51:$CA$51=O20),$BS$52:$CA$60)),0)</f>
        <v>0</v>
      </c>
      <c r="I34" s="2">
        <f t="array" aca="1" ref="I34" ca="1">IF(O21=C21,SUM(IF(($BR$52:$BR$60=C21)*($BS$51:$CA$51=O22),$BS$52:$CA$60)),0)</f>
        <v>0</v>
      </c>
      <c r="J34" s="2">
        <f t="array" aca="1" ref="J34" ca="1">IF(O21=C21,SUM(IF(($BR$52:$BR$60=C21)*($BS$51:$CA$51=O23),$BS$52:$CA$60)),0)</f>
        <v>0</v>
      </c>
      <c r="K34" s="2">
        <f t="array" aca="1" ref="K34" ca="1">IF(O21=C21,SUM(IF(($BR$52:$BR$60=C21)*($BS$51:$CA$51=O$24),$BS$52:$CA$60)),0)</f>
        <v>0</v>
      </c>
      <c r="L34" s="2">
        <f t="array" aca="1" ref="L34" ca="1">IF(O21=C21,SUM(IF(($BR$52:$BR$60=C21)*($BS$51:$CA$51=O$25),$BS$52:$CA$60)),0)</f>
        <v>0</v>
      </c>
      <c r="M34" s="4">
        <f t="array" aca="1" ref="M34" ca="1">IF(P21=C21,SUM(IF(($BR$52:$BR$60=C21)*($BS$51:$CA$51=P17),$BS$52:$CA$60)),0)</f>
        <v>0</v>
      </c>
      <c r="N34" s="2">
        <f t="array" aca="1" ref="N34" ca="1">IF(P21=C21,SUM(IF(($BR$52:$BR$60=C21)*($BS$51:$CA$51=P18),$BS$52:$CA$60)),0)</f>
        <v>0</v>
      </c>
      <c r="O34" s="2">
        <f t="array" aca="1" ref="O34" ca="1">IF(P21=C21,SUM(IF(($BR$52:$BR$60=C21)*($BS$51:$CA$51=P19),$BS$52:$CA$60)),0)</f>
        <v>0</v>
      </c>
      <c r="P34" s="2">
        <f t="array" aca="1" ref="P34" ca="1">IF(P21=C21,SUM(IF(($BR$52:$BR$60=C21)*($BS$51:$CA$51=P20),$BS$52:$CA$60)),0)</f>
        <v>0</v>
      </c>
      <c r="Q34" s="2">
        <f t="array" aca="1" ref="Q34" ca="1">IF(P21=C21,SUM(IF(($BR$52:$BR$60=C21)*($BS$51:$CA$51=P22),$BS$52:$CA$60)),0)</f>
        <v>0</v>
      </c>
      <c r="R34" s="2">
        <f t="array" aca="1" ref="R34" ca="1">IF(P21=C21,SUM(IF(($BR$52:$BR$60=C21)*($BS$51:$CA$51=P23),$BS$52:$CA$60)),0)</f>
        <v>0</v>
      </c>
      <c r="S34" s="2">
        <f t="array" aca="1" ref="S34" ca="1">IF(P21=C21,SUM(IF(($BR$52:$BR$60=C21)*($BS$51:$CA$51=P$24),$BS$52:$CA$60)),0)</f>
        <v>0</v>
      </c>
      <c r="T34" s="2">
        <f t="array" aca="1" ref="T34" ca="1">IF(P21=C21,SUM(IF(($BR$52:$BR$60=C21)*($BS$51:$CA$51=P$25),$BS$52:$CA$60)),0)</f>
        <v>0</v>
      </c>
      <c r="U34" s="4">
        <f t="array" aca="1" ref="U34" ca="1">IF(Q21=C21,SUM(IF(($BR$52:$BR$60=C21)*($BS$51:$CA$51=Q17),$BS$52:$CA$60)),0)</f>
        <v>0</v>
      </c>
      <c r="V34" s="2">
        <f t="array" aca="1" ref="V34" ca="1">IF(Q21=C21,SUM(IF(($BR$52:$BR$60=C21)*($BS$51:$CA$51=Q18),$BS$52:$CA$60)),0)</f>
        <v>0</v>
      </c>
      <c r="W34" s="2">
        <f t="array" aca="1" ref="W34" ca="1">IF(Q21=C21,SUM(IF(($BR$52:$BR$60=C21)*($BS$51:$CA$51=Q19),$BS$52:$CA$60)),0)</f>
        <v>0</v>
      </c>
      <c r="X34" s="2">
        <f t="array" aca="1" ref="X34" ca="1">IF(Q21=C21,SUM(IF(($BR$52:$BR$60=C21)*($BS$51:$CA$51=Q20),$BS$52:$CA$60)),0)</f>
        <v>0</v>
      </c>
      <c r="Y34" s="2">
        <f t="array" aca="1" ref="Y34" ca="1">IF(Q21=C21,SUM(IF(($BR$52:$BR$60=C21)*($BS$51:$CA$51=Q22),$BS$52:$CA$60)),0)</f>
        <v>0</v>
      </c>
      <c r="Z34" s="2">
        <f t="array" aca="1" ref="Z34" ca="1">IF(Q21=C21,SUM(IF(($BR$52:$BR$60=C21)*($BS$51:$CA$51=Q23),$BS$52:$CA$60)),0)</f>
        <v>0</v>
      </c>
      <c r="AA34" s="2">
        <f t="array" aca="1" ref="AA34" ca="1">IF(Q21=C21,SUM(IF(($BR$52:$BR$60=C21)*($BS$51:$CA$51=Q$24),$BS$52:$CA$60)),0)</f>
        <v>0</v>
      </c>
      <c r="AB34" s="2">
        <f t="array" aca="1" ref="AB34" ca="1">IF(Q21=C21,SUM(IF(($BR$52:$BR$60=C21)*($BS$51:$CA$51=Q$25),$BS$52:$CA$60)),0)</f>
        <v>0</v>
      </c>
      <c r="AC34" s="4">
        <f t="array" aca="1" ref="AC34" ca="1">IF(R21=C21,SUM(IF(($BR$52:$BR$60=C21)*($BS$51:$CA$51=R17),$BS$52:$CA$60)),0)</f>
        <v>0</v>
      </c>
      <c r="AD34" s="2">
        <f t="array" aca="1" ref="AD34" ca="1">IF(R21=C21,SUM(IF(($BR$52:$BR$60=C21)*($BS$51:$CA$51=R18),$BS$52:$CA$60)),0)</f>
        <v>0</v>
      </c>
      <c r="AE34" s="2">
        <f t="array" aca="1" ref="AE34" ca="1">IF(R21=C21,SUM(IF(($BR$52:$BR$60=C21)*($BS$51:$CA$51=R19),$BS$52:$CA$60)),0)</f>
        <v>0</v>
      </c>
      <c r="AF34" s="2">
        <f t="array" aca="1" ref="AF34" ca="1">IF(R21=C21,SUM(IF(($BR$52:$BR$60=C21)*($BS$51:$CA$51=R20),$BS$52:$CA$60)),0)</f>
        <v>0</v>
      </c>
      <c r="AG34" s="2">
        <f t="array" aca="1" ref="AG34" ca="1">IF(R21=C21,SUM(IF(($BR$52:$BR$60=C21)*($BS$51:$CA$51=R22),$BS$52:$CA$60)),0)</f>
        <v>0</v>
      </c>
      <c r="AH34" s="2">
        <f t="array" aca="1" ref="AH34" ca="1">IF(R21=C21,SUM(IF(($BR$52:$BR$60=C21)*($BS$51:$CA$51=R23),$BS$52:$CA$60)),0)</f>
        <v>0</v>
      </c>
      <c r="AI34" s="2">
        <f t="array" aca="1" ref="AI34" ca="1">IF(R21=C21,SUM(IF(($BR$52:$BR$60=C21)*($BS$51:$CA$51=R$24),$BS$52:$CA$60)),0)</f>
        <v>0</v>
      </c>
      <c r="AJ34" s="2">
        <f t="array" aca="1" ref="AJ34" ca="1">IF(R21=C21,SUM(IF(($BR$52:$BR$60=C21)*($BS$51:$CA$51=R$25),$BS$52:$CA$60)),0)</f>
        <v>0</v>
      </c>
      <c r="AK34" s="4">
        <f t="array" aca="1" ref="AK34" ca="1">IF(S21=C21,SUM(IF(($BR$52:$BR$60=C21)*($BS$51:$CA$51=S17),$BS$52:$CA$60)),0)</f>
        <v>0</v>
      </c>
      <c r="AL34" s="2">
        <f t="array" aca="1" ref="AL34" ca="1">IF(S21=C21,SUM(IF(($BR$52:$BR$60=C21)*($BS$51:$CA$51=S18),$BS$52:$CA$60)),0)</f>
        <v>0</v>
      </c>
      <c r="AM34" s="2">
        <f t="array" aca="1" ref="AM34" ca="1">IF(S21=C21,SUM(IF(($BR$52:$BR$60=C21)*($BS$51:$CA$51=S19),$BS$52:$CA$60)),0)</f>
        <v>0</v>
      </c>
      <c r="AN34" s="2">
        <f t="array" aca="1" ref="AN34" ca="1">IF(S21=C21,SUM(IF(($BR$52:$BR$60=C21)*($BS$51:$CA$51=S20),$BS$52:$CA$60)),0)</f>
        <v>0</v>
      </c>
      <c r="AO34" s="2">
        <f t="array" aca="1" ref="AO34" ca="1">IF(S21=C21,SUM(IF(($BR$52:$BR$60=C21)*($BS$51:$CA$51=S22),$BS$52:$CA$60)),0)</f>
        <v>0</v>
      </c>
      <c r="AP34" s="2">
        <f t="array" aca="1" ref="AP34" ca="1">IF(S21=C21,SUM(IF(($BR$52:$BR$60=C21)*($BS$51:$CA$51=S23),$BS$52:$CA$60)),0)</f>
        <v>0</v>
      </c>
      <c r="AQ34" s="2">
        <f t="array" aca="1" ref="AQ34" ca="1">IF(S21=C21,SUM(IF(($BR$52:$BR$60=C21)*($BS$51:$CA$51=S$24),$BS$52:$CA$60)),0)</f>
        <v>0</v>
      </c>
      <c r="AR34" s="2">
        <f t="array" aca="1" ref="AR34" ca="1">IF(S21=C21,SUM(IF(($BR$52:$BR$60=C21)*($BS$51:$CA$51=S$25),$BS$52:$CA$60)),0)</f>
        <v>0</v>
      </c>
      <c r="AS34" s="4">
        <f t="array" aca="1" ref="AS34" ca="1">IF(T21=C21,SUM(IF(($BR$52:$BR$60=C21)*($BS$51:$CA$51=T17),$BS$52:$CA$60)),0)</f>
        <v>0</v>
      </c>
      <c r="AT34" s="2">
        <f t="array" aca="1" ref="AT34" ca="1">IF(T21=C21,SUM(IF(($BR$52:$BR$60=C21)*($BS$51:$CA$51=T18),$BS$52:$CA$60)),0)</f>
        <v>0</v>
      </c>
      <c r="AU34" s="2">
        <f t="array" aca="1" ref="AU34" ca="1">IF(T21=C21,SUM(IF(($BR$52:$BR$60=C21)*($BS$51:$CA$51=T19),$BS$52:$CA$60)),0)</f>
        <v>0</v>
      </c>
      <c r="AV34" s="2">
        <f t="array" aca="1" ref="AV34" ca="1">IF(T21=C21,SUM(IF(($BR$52:$BR$60=C21)*($BS$51:$CA$51=T20),$BS$52:$CA$60)),0)</f>
        <v>0</v>
      </c>
      <c r="AW34" s="2">
        <f t="array" aca="1" ref="AW34" ca="1">IF(T21=C21,SUM(IF(($BR$52:$BR$60=C21)*($BS$51:$CA$51=T22),$BS$52:$CA$60)),0)</f>
        <v>0</v>
      </c>
      <c r="AX34" s="2">
        <f t="array" aca="1" ref="AX34" ca="1">IF(T21=C21,SUM(IF(($BR$52:$BR$60=C21)*($BS$51:$CA$51=T23),$BS$52:$CA$60)),0)</f>
        <v>0</v>
      </c>
      <c r="AY34" s="2">
        <f t="array" aca="1" ref="AY34" ca="1">IF(T21=C21,SUM(IF(($BR$52:$BR$60=C21)*($BS$51:$CA$51=T$24),$BS$52:$CA$60)),0)</f>
        <v>0</v>
      </c>
      <c r="AZ34" s="2">
        <f t="array" aca="1" ref="AZ34" ca="1">IF(T21=C21,SUM(IF(($BR$52:$BR$60=C21)*($BS$51:$CA$51=T$25),$BS$52:$CA$60)),0)</f>
        <v>0</v>
      </c>
      <c r="BA34" s="4">
        <f t="array" aca="1" ref="BA34" ca="1">IF(U21=C21,SUM(IF(($BR$52:$BR$60=C21)*($BS$51:$CA$51=U$17),$BS$52:$CA$60)),0)</f>
        <v>0</v>
      </c>
      <c r="BB34" s="2">
        <f t="array" aca="1" ref="BB34" ca="1">IF(U21=C21,SUM(IF(($BR$52:$BR$60=C21)*($BS$51:$CA$51=U$18),$BS$52:$CA$60)),0)</f>
        <v>0</v>
      </c>
      <c r="BC34" s="2">
        <f t="array" aca="1" ref="BC34" ca="1">IF(U21=C21,SUM(IF(($BR$52:$BR$60=C21)*($BS$51:$CA$51=U$19),$BS$52:$CA$60)),0)</f>
        <v>0</v>
      </c>
      <c r="BD34" s="2">
        <f t="array" aca="1" ref="BD34" ca="1">IF(U21=C21,SUM(IF(($BR$52:$BR$60=C21)*($BS$51:$CA$51=U$20),$BS$52:$CA$60)),0)</f>
        <v>0</v>
      </c>
      <c r="BE34" s="2">
        <f t="array" aca="1" ref="BE34" ca="1">IF(U21=C21,SUM(IF(($BR$52:$BR$60=C21)*($BS$51:$CA$51=U$22),$BS$52:$CA$60)),0)</f>
        <v>0</v>
      </c>
      <c r="BF34" s="2">
        <f t="array" aca="1" ref="BF34" ca="1">IF(U21=C21,SUM(IF(($BR$52:$BR$60=C21)*($BS$51:$CA$51=U$23),$BS$52:$CA$60)),0)</f>
        <v>0</v>
      </c>
      <c r="BG34" s="2">
        <f t="array" aca="1" ref="BG34" ca="1">IF(U21=C21,SUM(IF(($BR$52:$BR$60=C21)*($BS$51:$CA$51=U$24),$BS$52:$CA$60)),0)</f>
        <v>0</v>
      </c>
      <c r="BH34" s="2">
        <f t="array" aca="1" ref="BH34" ca="1">IF(U21=C21,SUM(IF(($BR$52:$BR$60=C21)*($BS$51:$CA$51=U$25),$BS$52:$CA$60)),0)</f>
        <v>0</v>
      </c>
      <c r="BI34" s="4">
        <f t="array" aca="1" ref="BI34" ca="1">IF(V21=C21,SUM(IF(($BR$52:$BR$60=C21)*($BS$51:$CA$51=V$17),$BS$52:$CA$60)),0)</f>
        <v>0</v>
      </c>
      <c r="BJ34" s="2">
        <f t="array" aca="1" ref="BJ34" ca="1">IF(V21=C21,SUM(IF(($BR$52:$BR$60=C21)*($BS$51:$CA$51=V$18),$BS$52:$CA$60)),0)</f>
        <v>0</v>
      </c>
      <c r="BK34" s="2">
        <f t="array" aca="1" ref="BK34" ca="1">IF(V21=C21,SUM(IF(($BR$52:$BR$60=C21)*($BS$51:$CA$51=V$19),$BS$52:$CA$60)),0)</f>
        <v>0</v>
      </c>
      <c r="BL34" s="2">
        <f t="array" aca="1" ref="BL34" ca="1">IF(V21=C21,SUM(IF(($BR$52:$BR$60=C21)*($BS$51:$CA$51=V$20),$BS$52:$CA$60)),0)</f>
        <v>0</v>
      </c>
      <c r="BM34" s="2">
        <f t="array" aca="1" ref="BM34" ca="1">IF(V21=C21,SUM(IF(($BR$52:$BR$60=C21)*($BS$51:$CA$51=V$22),$BS$52:$CA$60)),0)</f>
        <v>0</v>
      </c>
      <c r="BN34" s="2">
        <f t="array" aca="1" ref="BN34" ca="1">IF(V21=C21,SUM(IF(($BR$52:$BR$60=C21)*($BS$51:$CA$51=V$23),$BS$52:$CA$60)),0)</f>
        <v>0</v>
      </c>
      <c r="BO34" s="2">
        <f t="array" aca="1" ref="BO34" ca="1">IF(V21=C21,SUM(IF(($BR$52:$BR$60=C21)*($BS$51:$CA$51=V$24),$BS$52:$CA$60)),0)</f>
        <v>0</v>
      </c>
      <c r="BP34" s="13">
        <f t="array" aca="1" ref="BP34" ca="1">IF(V21=C21,SUM(IF(($BR$52:$BR$60=C21)*($BS$51:$CA$51=V$25),$BS$52:$CA$60)),0)</f>
        <v>0</v>
      </c>
      <c r="BR34" s="2" t="str">
        <f t="shared" si="63"/>
        <v>Langenthal 2</v>
      </c>
      <c r="BS34" s="7">
        <f t="shared" ca="1" si="66"/>
        <v>0</v>
      </c>
      <c r="BT34" s="7">
        <f t="shared" ca="1" si="68"/>
        <v>0</v>
      </c>
      <c r="BU34" s="7">
        <f t="shared" ca="1" si="70"/>
        <v>0</v>
      </c>
      <c r="BV34" s="7">
        <f ca="1">SUMIFS($X$64:$X$135,$V$64:$V$135,$BR34,$W$64:$W$135,BV$29)+SUMIFS($Y$64:$Y$135,$W$64:$W$135,$BR34,$V$64:$V$135,BV$29)</f>
        <v>0</v>
      </c>
      <c r="BW34" s="5"/>
      <c r="BX34" s="6">
        <f ca="1">SUMIFS($X$64:$X$135,$V$64:$V$135,$BR34,$W$64:$W$135,BX$29)+SUMIFS($Y$64:$Y$135,$W$64:$W$135,$BR34,$V$64:$V$135,BX$29)</f>
        <v>0</v>
      </c>
      <c r="BY34" s="6">
        <f ca="1">SUMIFS($X$64:$X$135,$V$64:$V$135,$BR34,$W$64:$W$135,BY$29)+SUMIFS($Y$64:$Y$135,$W$64:$W$135,$BR34,$V$64:$V$135,BY$29)</f>
        <v>0</v>
      </c>
      <c r="BZ34" s="6">
        <f ca="1">SUMIFS($X$64:$X$135,$V$64:$V$135,$BR34,$W$64:$W$135,BZ$29)+SUMIFS($Y$64:$Y$135,$W$64:$W$135,$BR34,$V$64:$V$135,BZ$29)</f>
        <v>0</v>
      </c>
      <c r="CA34" s="6">
        <f ca="1">SUMIFS($X$64:$X$135,$V$64:$V$135,$BR34,$W$64:$W$135,CA$29)+SUMIFS($Y$64:$Y$135,$W$64:$W$135,$BR34,$V$64:$V$135,CA$29)</f>
        <v>0</v>
      </c>
    </row>
    <row r="35" spans="2:79" s="2" customFormat="1" x14ac:dyDescent="0.25">
      <c r="C35" s="2" t="str">
        <f t="shared" si="65"/>
        <v/>
      </c>
      <c r="E35" s="12">
        <f t="array" aca="1" ref="E35" ca="1">IF(O22=C22,SUM(IF(($BR$52:$BR$60=C22)*($BS$51:$CA$51=O17),$BS$52:$CA$60)),0)</f>
        <v>0</v>
      </c>
      <c r="F35" s="2">
        <f t="array" aca="1" ref="F35" ca="1">IF(O22=C22,SUM(IF(($BR$52:$BR$60=C22)*($BS$51:$CA$51=O18),$BS$52:$CA$60)),0)</f>
        <v>0</v>
      </c>
      <c r="G35" s="2">
        <f t="array" aca="1" ref="G35" ca="1">IF(O22=C22,SUM(IF(($BR$52:$BR$60=C22)*($BS$51:$CA$51=O19),$BS$52:$CA$60)),0)</f>
        <v>0</v>
      </c>
      <c r="H35" s="2">
        <f t="array" aca="1" ref="H35" ca="1">IF(O22=C22,SUM(IF(($BR$52:$BR$60=C22)*($BS$51:$CA$51=O20),$BS$52:$CA$60)),0)</f>
        <v>0</v>
      </c>
      <c r="I35" s="2">
        <f t="array" aca="1" ref="I35" ca="1">IF(O22=C22,SUM(IF(($BR$52:$BR$60=C22)*($BS$51:$CA$51=O21),$BS$52:$CA$60)),0)</f>
        <v>0</v>
      </c>
      <c r="J35" s="2">
        <f t="array" aca="1" ref="J35" ca="1">IF(O22=C22,SUM(IF(($BR$52:$BR$60=C22)*($BS$51:$CA$51=O23),$BS$52:$CA$60)),0)</f>
        <v>0</v>
      </c>
      <c r="K35" s="2">
        <f t="array" aca="1" ref="K35" ca="1">IF(O22=C22,SUM(IF(($BR$52:$BR$60=C22)*($BS$51:$CA$51=O$24),$BS$52:$CA$60)),0)</f>
        <v>0</v>
      </c>
      <c r="L35" s="2">
        <f t="array" aca="1" ref="L35" ca="1">IF(O22=C22,SUM(IF(($BR$52:$BR$60=C22)*($BS$51:$CA$51=O$25),$BS$52:$CA$60)),0)</f>
        <v>0</v>
      </c>
      <c r="M35" s="4">
        <f t="array" aca="1" ref="M35" ca="1">IF(P22=C22,SUM(IF(($BR$52:$BR$60=C22)*($BS$51:$CA$51=P17),$BS$52:$CA$60)),0)</f>
        <v>0</v>
      </c>
      <c r="N35" s="2">
        <f t="array" aca="1" ref="N35" ca="1">IF(P22=C22,SUM(IF(($BR$52:$BR$60=C22)*($BS$51:$CA$51=P18),$BS$52:$CA$60)),0)</f>
        <v>0</v>
      </c>
      <c r="O35" s="2">
        <f t="array" aca="1" ref="O35" ca="1">IF(P22=C22,SUM(IF(($BR$52:$BR$60=C22)*($BS$51:$CA$51=P19),$BS$52:$CA$60)),0)</f>
        <v>0</v>
      </c>
      <c r="P35" s="2">
        <f t="array" aca="1" ref="P35" ca="1">IF(P22=C22,SUM(IF(($BR$52:$BR$60=C22)*($BS$51:$CA$51=P20),$BS$52:$CA$60)),0)</f>
        <v>0</v>
      </c>
      <c r="Q35" s="2">
        <f t="array" aca="1" ref="Q35" ca="1">IF(P22=C22,SUM(IF(($BR$52:$BR$60=C22)*($BS$51:$CA$51=P21),$BS$52:$CA$60)),0)</f>
        <v>0</v>
      </c>
      <c r="R35" s="2">
        <f t="array" aca="1" ref="R35" ca="1">IF(P22=C22,SUM(IF(($BR$52:$BR$60=C22)*($BS$51:$CA$51=P23),$BS$52:$CA$60)),0)</f>
        <v>0</v>
      </c>
      <c r="S35" s="2">
        <f t="array" aca="1" ref="S35" ca="1">IF(P22=C22,SUM(IF(($BR$52:$BR$60=C22)*($BS$51:$CA$51=P$24),$BS$52:$CA$60)),0)</f>
        <v>0</v>
      </c>
      <c r="T35" s="2">
        <f t="array" aca="1" ref="T35" ca="1">IF(P22=C22,SUM(IF(($BR$52:$BR$60=C22)*($BS$51:$CA$51=P$25),$BS$52:$CA$60)),0)</f>
        <v>0</v>
      </c>
      <c r="U35" s="4">
        <f t="array" aca="1" ref="U35" ca="1">IF(Q22=C22,SUM(IF(($BR$52:$BR$60=C22)*($BS$51:$CA$51=Q17),$BS$52:$CA$60)),0)</f>
        <v>0</v>
      </c>
      <c r="V35" s="2">
        <f t="array" aca="1" ref="V35" ca="1">IF(Q22=C22,SUM(IF(($BR$52:$BR$60=C22)*($BS$51:$CA$51=Q18),$BS$52:$CA$60)),0)</f>
        <v>0</v>
      </c>
      <c r="W35" s="2">
        <f t="array" aca="1" ref="W35" ca="1">IF(Q22=C22,SUM(IF(($BR$52:$BR$60=C22)*($BS$51:$CA$51=Q19),$BS$52:$CA$60)),0)</f>
        <v>0</v>
      </c>
      <c r="X35" s="2">
        <f t="array" aca="1" ref="X35" ca="1">IF(Q22=C22,SUM(IF(($BR$52:$BR$60=C22)*($BS$51:$CA$51=Q20),$BS$52:$CA$60)),0)</f>
        <v>0</v>
      </c>
      <c r="Y35" s="2">
        <f t="array" aca="1" ref="Y35" ca="1">IF(Q22=C22,SUM(IF(($BR$52:$BR$60=C22)*($BS$51:$CA$51=Q21),$BS$52:$CA$60)),0)</f>
        <v>0</v>
      </c>
      <c r="Z35" s="2">
        <f t="array" aca="1" ref="Z35" ca="1">IF(Q22=C22,SUM(IF(($BR$52:$BR$60=C22)*($BS$51:$CA$51=Q23),$BS$52:$CA$60)),0)</f>
        <v>0</v>
      </c>
      <c r="AA35" s="2">
        <f t="array" aca="1" ref="AA35" ca="1">IF(Q22=C22,SUM(IF(($BR$52:$BR$60=C22)*($BS$51:$CA$51=Q$24),$BS$52:$CA$60)),0)</f>
        <v>0</v>
      </c>
      <c r="AB35" s="2">
        <f t="array" aca="1" ref="AB35" ca="1">IF(Q22=C22,SUM(IF(($BR$52:$BR$60=C22)*($BS$51:$CA$51=Q$25),$BS$52:$CA$60)),0)</f>
        <v>0</v>
      </c>
      <c r="AC35" s="4">
        <f t="array" aca="1" ref="AC35" ca="1">IF(R22=C22,SUM(IF(($BR$52:$BR$60=C22)*($BS$51:$CA$51=R17),$BS$52:$CA$60)),0)</f>
        <v>0</v>
      </c>
      <c r="AD35" s="2">
        <f t="array" aca="1" ref="AD35" ca="1">IF(R22=C22,SUM(IF(($BR$52:$BR$60=C22)*($BS$51:$CA$51=R18),$BS$52:$CA$60)),0)</f>
        <v>0</v>
      </c>
      <c r="AE35" s="2">
        <f t="array" aca="1" ref="AE35" ca="1">IF(R22=C22,SUM(IF(($BR$52:$BR$60=C22)*($BS$51:$CA$51=R19),$BS$52:$CA$60)),0)</f>
        <v>0</v>
      </c>
      <c r="AF35" s="2">
        <f t="array" aca="1" ref="AF35" ca="1">IF(R22=C22,SUM(IF(($BR$52:$BR$60=C22)*($BS$51:$CA$51=R20),$BS$52:$CA$60)),0)</f>
        <v>0</v>
      </c>
      <c r="AG35" s="2">
        <f t="array" aca="1" ref="AG35" ca="1">IF(R22=C22,SUM(IF(($BR$52:$BR$60=C22)*($BS$51:$CA$51=R21),$BS$52:$CA$60)),0)</f>
        <v>0</v>
      </c>
      <c r="AH35" s="2">
        <f t="array" aca="1" ref="AH35" ca="1">IF(R22=C22,SUM(IF(($BR$52:$BR$60=C22)*($BS$51:$CA$51=R23),$BS$52:$CA$60)),0)</f>
        <v>0</v>
      </c>
      <c r="AI35" s="2">
        <f t="array" aca="1" ref="AI35" ca="1">IF(R22=C22,SUM(IF(($BR$52:$BR$60=C22)*($BS$51:$CA$51=R$24),$BS$52:$CA$60)),0)</f>
        <v>0</v>
      </c>
      <c r="AJ35" s="2">
        <f t="array" aca="1" ref="AJ35" ca="1">IF(R22=C22,SUM(IF(($BR$52:$BR$60=C22)*($BS$51:$CA$51=R$25),$BS$52:$CA$60)),0)</f>
        <v>0</v>
      </c>
      <c r="AK35" s="4">
        <f t="array" aca="1" ref="AK35" ca="1">IF(S22=C22,SUM(IF(($BR$52:$BR$60=C22)*($BS$51:$CA$51=S17),$BS$52:$CA$60)),0)</f>
        <v>0</v>
      </c>
      <c r="AL35" s="2">
        <f t="array" aca="1" ref="AL35" ca="1">IF(S22=C22,SUM(IF(($BR$52:$BR$60=C22)*($BS$51:$CA$51=S18),$BS$52:$CA$60)),0)</f>
        <v>0</v>
      </c>
      <c r="AM35" s="2">
        <f t="array" aca="1" ref="AM35" ca="1">IF(S22=C22,SUM(IF(($BR$52:$BR$60=C22)*($BS$51:$CA$51=S19),$BS$52:$CA$60)),0)</f>
        <v>0</v>
      </c>
      <c r="AN35" s="2">
        <f t="array" aca="1" ref="AN35" ca="1">IF(S22=C22,SUM(IF(($BR$52:$BR$60=C22)*($BS$51:$CA$51=S20),$BS$52:$CA$60)),0)</f>
        <v>0</v>
      </c>
      <c r="AO35" s="2">
        <f t="array" aca="1" ref="AO35" ca="1">IF(S22=C22,SUM(IF(($BR$52:$BR$60=C22)*($BS$51:$CA$51=S21),$BS$52:$CA$60)),0)</f>
        <v>0</v>
      </c>
      <c r="AP35" s="2">
        <f t="array" aca="1" ref="AP35" ca="1">IF(S22=C22,SUM(IF(($BR$52:$BR$60=C22)*($BS$51:$CA$51=S23),$BS$52:$CA$60)),0)</f>
        <v>0</v>
      </c>
      <c r="AQ35" s="2">
        <f t="array" aca="1" ref="AQ35" ca="1">IF(S22=C22,SUM(IF(($BR$52:$BR$60=C22)*($BS$51:$CA$51=S$24),$BS$52:$CA$60)),0)</f>
        <v>0</v>
      </c>
      <c r="AR35" s="2">
        <f t="array" aca="1" ref="AR35" ca="1">IF(S22=C22,SUM(IF(($BR$52:$BR$60=C22)*($BS$51:$CA$51=S$25),$BS$52:$CA$60)),0)</f>
        <v>0</v>
      </c>
      <c r="AS35" s="4">
        <f t="array" aca="1" ref="AS35" ca="1">IF(T22=C22,SUM(IF(($BR$52:$BR$60=C22)*($BS$51:$CA$51=T17),$BS$52:$CA$60)),0)</f>
        <v>0</v>
      </c>
      <c r="AT35" s="2">
        <f t="array" aca="1" ref="AT35" ca="1">IF(T22=C22,SUM(IF(($BR$52:$BR$60=C22)*($BS$51:$CA$51=T18),$BS$52:$CA$60)),0)</f>
        <v>0</v>
      </c>
      <c r="AU35" s="2">
        <f t="array" aca="1" ref="AU35" ca="1">IF(T22=C22,SUM(IF(($BR$52:$BR$60=C22)*($BS$51:$CA$51=T19),$BS$52:$CA$60)),0)</f>
        <v>0</v>
      </c>
      <c r="AV35" s="2">
        <f t="array" aca="1" ref="AV35" ca="1">IF(T22=C22,SUM(IF(($BR$52:$BR$60=C22)*($BS$51:$CA$51=T20),$BS$52:$CA$60)),0)</f>
        <v>0</v>
      </c>
      <c r="AW35" s="2">
        <f t="array" aca="1" ref="AW35" ca="1">IF(T22=C22,SUM(IF(($BR$52:$BR$60=C22)*($BS$51:$CA$51=T21),$BS$52:$CA$60)),0)</f>
        <v>0</v>
      </c>
      <c r="AX35" s="2">
        <f t="array" aca="1" ref="AX35" ca="1">IF(T22=C22,SUM(IF(($BR$52:$BR$60=C22)*($BS$51:$CA$51=T23),$BS$52:$CA$60)),0)</f>
        <v>0</v>
      </c>
      <c r="AY35" s="2">
        <f t="array" aca="1" ref="AY35" ca="1">IF(T22=C22,SUM(IF(($BR$52:$BR$60=C22)*($BS$51:$CA$51=T$24),$BS$52:$CA$60)),0)</f>
        <v>0</v>
      </c>
      <c r="AZ35" s="2">
        <f t="array" aca="1" ref="AZ35" ca="1">IF(T22=C22,SUM(IF(($BR$52:$BR$60=C22)*($BS$51:$CA$51=T$25),$BS$52:$CA$60)),0)</f>
        <v>0</v>
      </c>
      <c r="BA35" s="4">
        <f t="array" aca="1" ref="BA35" ca="1">IF(U22=C22,SUM(IF(($BR$52:$BR$60=C22)*($BS$51:$CA$51=U$17),$BS$52:$CA$60)),0)</f>
        <v>0</v>
      </c>
      <c r="BB35" s="2">
        <f t="array" aca="1" ref="BB35" ca="1">IF(U22=C22,SUM(IF(($BR$52:$BR$60=C22)*($BS$51:$CA$51=U$18),$BS$52:$CA$60)),0)</f>
        <v>0</v>
      </c>
      <c r="BC35" s="2">
        <f t="array" aca="1" ref="BC35" ca="1">IF(U22=C22,SUM(IF(($BR$52:$BR$60=C22)*($BS$51:$CA$51=U$19),$BS$52:$CA$60)),0)</f>
        <v>0</v>
      </c>
      <c r="BD35" s="2">
        <f t="array" aca="1" ref="BD35" ca="1">IF(U22=C22,SUM(IF(($BR$52:$BR$60=C22)*($BS$51:$CA$51=U$20),$BS$52:$CA$60)),0)</f>
        <v>0</v>
      </c>
      <c r="BE35" s="2">
        <f t="array" aca="1" ref="BE35" ca="1">IF(U22=C22,SUM(IF(($BR$52:$BR$60=C22)*($BS$51:$CA$51=U$21),$BS$52:$CA$60)),0)</f>
        <v>0</v>
      </c>
      <c r="BF35" s="2">
        <f t="array" aca="1" ref="BF35" ca="1">IF(U22=C22,SUM(IF(($BR$52:$BR$60=C22)*($BS$51:$CA$51=U$23),$BS$52:$CA$60)),0)</f>
        <v>0</v>
      </c>
      <c r="BG35" s="2">
        <f t="array" aca="1" ref="BG35" ca="1">IF(U22=C22,SUM(IF(($BR$52:$BR$60=C22)*($BS$51:$CA$51=U$24),$BS$52:$CA$60)),0)</f>
        <v>0</v>
      </c>
      <c r="BH35" s="2">
        <f t="array" aca="1" ref="BH35" ca="1">IF(U22=C22,SUM(IF(($BR$52:$BR$60=C22)*($BS$51:$CA$51=U$25),$BS$52:$CA$60)),0)</f>
        <v>0</v>
      </c>
      <c r="BI35" s="4">
        <f t="array" aca="1" ref="BI35" ca="1">IF(V22=C22,SUM(IF(($BR$52:$BR$60=C22)*($BS$51:$CA$51=V$17),$BS$52:$CA$60)),0)</f>
        <v>0</v>
      </c>
      <c r="BJ35" s="2">
        <f t="array" aca="1" ref="BJ35" ca="1">IF(V22=C22,SUM(IF(($BR$52:$BR$60=C22)*($BS$51:$CA$51=V$18),$BS$52:$CA$60)),0)</f>
        <v>0</v>
      </c>
      <c r="BK35" s="2">
        <f t="array" aca="1" ref="BK35" ca="1">IF(V22=C22,SUM(IF(($BR$52:$BR$60=C22)*($BS$51:$CA$51=V$19),$BS$52:$CA$60)),0)</f>
        <v>0</v>
      </c>
      <c r="BL35" s="2">
        <f t="array" aca="1" ref="BL35" ca="1">IF(V22=C22,SUM(IF(($BR$52:$BR$60=C22)*($BS$51:$CA$51=V$20),$BS$52:$CA$60)),0)</f>
        <v>0</v>
      </c>
      <c r="BM35" s="2">
        <f t="array" aca="1" ref="BM35" ca="1">IF(V22=C22,SUM(IF(($BR$52:$BR$60=C22)*($BS$51:$CA$51=V$21),$BS$52:$CA$60)),0)</f>
        <v>0</v>
      </c>
      <c r="BN35" s="2">
        <f t="array" aca="1" ref="BN35" ca="1">IF(V22=C22,SUM(IF(($BR$52:$BR$60=C22)*($BS$51:$CA$51=V$23),$BS$52:$CA$60)),0)</f>
        <v>0</v>
      </c>
      <c r="BO35" s="2">
        <f t="array" aca="1" ref="BO35" ca="1">IF(V22=C22,SUM(IF(($BR$52:$BR$60=C22)*($BS$51:$CA$51=V$24),$BS$52:$CA$60)),0)</f>
        <v>0</v>
      </c>
      <c r="BP35" s="13">
        <f t="array" aca="1" ref="BP35" ca="1">IF(V22=C22,SUM(IF(($BR$52:$BR$60=C22)*($BS$51:$CA$51=V$25),$BS$52:$CA$60)),0)</f>
        <v>0</v>
      </c>
      <c r="BR35" s="2" t="str">
        <f t="shared" si="63"/>
        <v/>
      </c>
      <c r="BS35" s="7">
        <f t="shared" ca="1" si="66"/>
        <v>0</v>
      </c>
      <c r="BT35" s="7">
        <f t="shared" ca="1" si="68"/>
        <v>0</v>
      </c>
      <c r="BU35" s="7">
        <f t="shared" ca="1" si="70"/>
        <v>0</v>
      </c>
      <c r="BV35" s="7">
        <f ca="1">SUMIFS($X$64:$X$135,$V$64:$V$135,$BR35,$W$64:$W$135,BV$29)+SUMIFS($Y$64:$Y$135,$W$64:$W$135,$BR35,$V$64:$V$135,BV$29)</f>
        <v>0</v>
      </c>
      <c r="BW35" s="7">
        <f ca="1">SUMIFS($X$64:$X$135,$V$64:$V$135,$BR35,$W$64:$W$135,BW$29)+SUMIFS($Y$64:$Y$135,$W$64:$W$135,$BR35,$V$64:$V$135,BW$29)</f>
        <v>0</v>
      </c>
      <c r="BX35" s="5"/>
      <c r="BY35" s="6">
        <f ca="1">SUMIFS($X$64:$X$135,$V$64:$V$135,$BR35,$W$64:$W$135,BY$29)+SUMIFS($Y$64:$Y$135,$W$64:$W$135,$BR35,$V$64:$V$135,BY$29)</f>
        <v>0</v>
      </c>
      <c r="BZ35" s="6">
        <f ca="1">SUMIFS($X$64:$X$135,$V$64:$V$135,$BR35,$W$64:$W$135,BZ$29)+SUMIFS($Y$64:$Y$135,$W$64:$W$135,$BR35,$V$64:$V$135,BZ$29)</f>
        <v>0</v>
      </c>
      <c r="CA35" s="6">
        <f ca="1">SUMIFS($X$64:$X$135,$V$64:$V$135,$BR35,$W$64:$W$135,CA$29)+SUMIFS($Y$64:$Y$135,$W$64:$W$135,$BR35,$V$64:$V$135,CA$29)</f>
        <v>0</v>
      </c>
    </row>
    <row r="36" spans="2:79" s="2" customFormat="1" x14ac:dyDescent="0.25">
      <c r="C36" s="2" t="str">
        <f t="shared" si="65"/>
        <v/>
      </c>
      <c r="E36" s="12">
        <f t="array" aca="1" ref="E36" ca="1">IF(O23=C23,SUM(IF(($BR$52:$BR$60=C23)*($BS$51:$CA$51=O17),$BS$52:$CA$60)),0)</f>
        <v>0</v>
      </c>
      <c r="F36" s="2">
        <f t="array" aca="1" ref="F36" ca="1">IF(O23=C23,SUM(IF(($BR$52:$BR$60=C23)*($BS$51:$CA$51=O$18),$BS$52:$CA$60)),0)</f>
        <v>0</v>
      </c>
      <c r="G36" s="2">
        <f t="array" aca="1" ref="G36" ca="1">IF(O23=C23,SUM(IF(($BR$52:$BR$60=C23)*($BS$51:$CA$51=O$19),$BS$52:$CA$60)),0)</f>
        <v>0</v>
      </c>
      <c r="H36" s="2">
        <f t="array" aca="1" ref="H36" ca="1">IF(O23=C23,SUM(IF(($BR$52:$BR$60=C23)*($BS$51:$CA$51=O$20),$BS$52:$CA$60)),0)</f>
        <v>0</v>
      </c>
      <c r="I36" s="2">
        <f t="array" aca="1" ref="I36" ca="1">IF(O23=C23,SUM(IF(($BR$52:$BR$60=C23)*($BS$51:$CA$51=O$21),$BS$52:$CA$60)),0)</f>
        <v>0</v>
      </c>
      <c r="J36" s="2">
        <f t="array" aca="1" ref="J36" ca="1">IF(O23=C23,SUM(IF(($BR$52:$BR$60=C23)*($BS$51:$CA$51=O$22),$BS$52:$CA$60)),0)</f>
        <v>0</v>
      </c>
      <c r="K36" s="2">
        <f t="array" aca="1" ref="K36" ca="1">IF(O23=C23,SUM(IF(($BR$52:$BR$60=C23)*($BS$51:$CA$51=O$24),$BS$52:$CA$60)),0)</f>
        <v>0</v>
      </c>
      <c r="L36" s="2">
        <f t="array" aca="1" ref="L36" ca="1">IF(O23=C23,SUM(IF(($BR$52:$BR$60=C23)*($BS$51:$CA$51=O$25),$BS$52:$CA$60)),0)</f>
        <v>0</v>
      </c>
      <c r="M36" s="4">
        <f t="array" aca="1" ref="M36" ca="1">IF(P23=C23,SUM(IF(($BR$52:$BR$60=C23)*($BS$51:$CA$51=P$17),$BS$52:$CA$60)),0)</f>
        <v>0</v>
      </c>
      <c r="N36" s="2">
        <f t="array" aca="1" ref="N36" ca="1">IF(P23=C23,SUM(IF(($BR$52:$BR$60=C23)*($BS$51:$CA$51=P$18),$BS$52:$CA$60)),0)</f>
        <v>0</v>
      </c>
      <c r="O36" s="2">
        <f t="array" aca="1" ref="O36" ca="1">IF(P23=C23,SUM(IF(($BR$52:$BR$60=C23)*($BS$51:$CA$51=P$19),$BS$52:$CA$60)),0)</f>
        <v>0</v>
      </c>
      <c r="P36" s="2">
        <f t="array" aca="1" ref="P36" ca="1">IF(P23=C23,SUM(IF(($BR$52:$BR$60=C23)*($BS$51:$CA$51=P$20),$BS$52:$CA$60)),0)</f>
        <v>0</v>
      </c>
      <c r="Q36" s="2">
        <f t="array" aca="1" ref="Q36" ca="1">IF(P23=C23,SUM(IF(($BR$52:$BR$60=C23)*($BS$51:$CA$51=P$21),$BS$52:$CA$60)),0)</f>
        <v>0</v>
      </c>
      <c r="R36" s="2">
        <f t="array" aca="1" ref="R36" ca="1">IF(P23=C23,SUM(IF(($BR$52:$BR$60=C23)*($BS$51:$CA$51=P$22),$BS$52:$CA$60)),0)</f>
        <v>0</v>
      </c>
      <c r="S36" s="2">
        <f t="array" aca="1" ref="S36" ca="1">IF(P23=C23,SUM(IF(($BR$52:$BR$60=C23)*($BS$51:$CA$51=P$24),$BS$52:$CA$60)),0)</f>
        <v>0</v>
      </c>
      <c r="T36" s="2">
        <f t="array" aca="1" ref="T36" ca="1">IF(P23=C23,SUM(IF(($BR$52:$BR$60=C23)*($BS$51:$CA$51=P$25),$BS$52:$CA$60)),0)</f>
        <v>0</v>
      </c>
      <c r="U36" s="4">
        <f t="array" aca="1" ref="U36" ca="1">IF(Q23=C23,SUM(IF(($BR$52:$BR$60=C23)*($BS$51:$CA$51=Q$17),$BS$52:$CA$60)),0)</f>
        <v>0</v>
      </c>
      <c r="V36" s="2">
        <f t="array" aca="1" ref="V36" ca="1">IF(Q23=C23,SUM(IF(($BR$52:$BR$60=C23)*($BS$51:$CA$51=Q$18),$BS$52:$CA$60)),0)</f>
        <v>0</v>
      </c>
      <c r="W36" s="2">
        <f t="array" aca="1" ref="W36" ca="1">IF(Q23=C23,SUM(IF(($BR$52:$BR$60=C23)*($BS$51:$CA$51=Q$19),$BS$52:$CA$60)),0)</f>
        <v>0</v>
      </c>
      <c r="X36" s="2">
        <f t="array" aca="1" ref="X36" ca="1">IF(Q23=C23,SUM(IF(($BR$52:$BR$60=C23)*($BS$51:$CA$51=Q$20),$BS$52:$CA$60)),0)</f>
        <v>0</v>
      </c>
      <c r="Y36" s="2">
        <f t="array" aca="1" ref="Y36" ca="1">IF(Q23=C23,SUM(IF(($BR$52:$BR$60=C23)*($BS$51:$CA$51=Q$21),$BS$52:$CA$60)),0)</f>
        <v>0</v>
      </c>
      <c r="Z36" s="2">
        <f t="array" aca="1" ref="Z36" ca="1">IF(Q23=C23,SUM(IF(($BR$52:$BR$60=C23)*($BS$51:$CA$51=Q$22),$BS$52:$CA$60)),0)</f>
        <v>0</v>
      </c>
      <c r="AA36" s="2">
        <f t="array" aca="1" ref="AA36" ca="1">IF(Q23=C23,SUM(IF(($BR$52:$BR$60=C23)*($BS$51:$CA$51=Q$24),$BS$52:$CA$60)),0)</f>
        <v>0</v>
      </c>
      <c r="AB36" s="2">
        <f t="array" aca="1" ref="AB36" ca="1">IF(Q23=C23,SUM(IF(($BR$52:$BR$60=C23)*($BS$51:$CA$51=Q$25),$BS$52:$CA$60)),0)</f>
        <v>0</v>
      </c>
      <c r="AC36" s="4">
        <f t="array" aca="1" ref="AC36" ca="1">IF(R23=C23,SUM(IF(($BR$52:$BR$60=C23)*($BS$51:$CA$51=R$17),$BS$52:$CA$60)),0)</f>
        <v>0</v>
      </c>
      <c r="AD36" s="2">
        <f t="array" aca="1" ref="AD36" ca="1">IF(R23=C23,SUM(IF(($BR$52:$BR$60=C23)*($BS$51:$CA$51=R$18),$BS$52:$CA$60)),0)</f>
        <v>0</v>
      </c>
      <c r="AE36" s="2">
        <f t="array" aca="1" ref="AE36" ca="1">IF(R23=C23,SUM(IF(($BR$52:$BR$60=C23)*($BS$51:$CA$51=R$19),$BS$52:$CA$60)),0)</f>
        <v>0</v>
      </c>
      <c r="AF36" s="2">
        <f t="array" aca="1" ref="AF36" ca="1">IF(R23=C23,SUM(IF(($BR$52:$BR$60=C23)*($BS$51:$CA$51=R$20),$BS$52:$CA$60)),0)</f>
        <v>0</v>
      </c>
      <c r="AG36" s="2">
        <f t="array" aca="1" ref="AG36" ca="1">IF(R23=C23,SUM(IF(($BR$52:$BR$60=C23)*($BS$51:$CA$51=R$21),$BS$52:$CA$60)),0)</f>
        <v>0</v>
      </c>
      <c r="AH36" s="2">
        <f t="array" aca="1" ref="AH36" ca="1">IF(R23=C23,SUM(IF(($BR$52:$BR$60=C23)*($BS$51:$CA$51=R$22),$BS$52:$CA$60)),0)</f>
        <v>0</v>
      </c>
      <c r="AI36" s="2">
        <f t="array" aca="1" ref="AI36" ca="1">IF(R23=C23,SUM(IF(($BR$52:$BR$60=C23)*($BS$51:$CA$51=R$24),$BS$52:$CA$60)),0)</f>
        <v>0</v>
      </c>
      <c r="AJ36" s="2">
        <f t="array" aca="1" ref="AJ36" ca="1">IF(R23=C23,SUM(IF(($BR$52:$BR$60=C23)*($BS$51:$CA$51=R$25),$BS$52:$CA$60)),0)</f>
        <v>0</v>
      </c>
      <c r="AK36" s="4">
        <f t="array" aca="1" ref="AK36" ca="1">IF(S23=C23,SUM(IF(($BR$52:$BR$60=C23)*($BS$51:$CA$51=S$17),$BS$52:$CA$60)),0)</f>
        <v>0</v>
      </c>
      <c r="AL36" s="2">
        <f t="array" aca="1" ref="AL36" ca="1">IF(S23=C23,SUM(IF(($BR$52:$BR$60=C23)*($BS$51:$CA$51=S$18),$BS$52:$CA$60)),0)</f>
        <v>0</v>
      </c>
      <c r="AM36" s="2">
        <f t="array" aca="1" ref="AM36" ca="1">IF(S23=C23,SUM(IF(($BR$52:$BR$60=C23)*($BS$51:$CA$51=S$19),$BS$52:$CA$60)),0)</f>
        <v>0</v>
      </c>
      <c r="AN36" s="2">
        <f t="array" aca="1" ref="AN36" ca="1">IF(S23=C23,SUM(IF(($BR$52:$BR$60=C23)*($BS$51:$CA$51=S$20),$BS$52:$CA$60)),0)</f>
        <v>0</v>
      </c>
      <c r="AO36" s="2">
        <f t="array" aca="1" ref="AO36" ca="1">IF(S23=C23,SUM(IF(($BR$52:$BR$60=C23)*($BS$51:$CA$51=S$21),$BS$52:$CA$60)),0)</f>
        <v>0</v>
      </c>
      <c r="AP36" s="2">
        <f t="array" aca="1" ref="AP36" ca="1">IF(S23=C23,SUM(IF(($BR$52:$BR$60=C23)*($BS$51:$CA$51=S$22),$BS$52:$CA$60)),0)</f>
        <v>0</v>
      </c>
      <c r="AQ36" s="2">
        <f t="array" aca="1" ref="AQ36" ca="1">IF(S23=C23,SUM(IF(($BR$52:$BR$60=C23)*($BS$51:$CA$51=S$24),$BS$52:$CA$60)),0)</f>
        <v>0</v>
      </c>
      <c r="AR36" s="2">
        <f t="array" aca="1" ref="AR36" ca="1">IF(S23=C23,SUM(IF(($BR$52:$BR$60=C23)*($BS$51:$CA$51=S$25),$BS$52:$CA$60)),0)</f>
        <v>0</v>
      </c>
      <c r="AS36" s="4">
        <f t="array" aca="1" ref="AS36" ca="1">IF(T23=C23,SUM(IF(($BR$52:$BR$60=C23)*($BS$51:$CA$51=T$17),$BS$52:$CA$60)),0)</f>
        <v>0</v>
      </c>
      <c r="AT36" s="2">
        <f t="array" aca="1" ref="AT36" ca="1">IF(T23=C23,SUM(IF(($BR$52:$BR$60=C23)*($BS$51:$CA$51=T$18),$BS$52:$CA$60)),0)</f>
        <v>0</v>
      </c>
      <c r="AU36" s="2">
        <f t="array" aca="1" ref="AU36" ca="1">IF(T23=C23,SUM(IF(($BR$52:$BR$60=C23)*($BS$51:$CA$51=T$19),$BS$52:$CA$60)),0)</f>
        <v>0</v>
      </c>
      <c r="AV36" s="2">
        <f t="array" aca="1" ref="AV36" ca="1">IF(T23=C23,SUM(IF(($BR$52:$BR$60=C23)*($BS$51:$CA$51=T$20),$BS$52:$CA$60)),0)</f>
        <v>0</v>
      </c>
      <c r="AW36" s="2">
        <f t="array" aca="1" ref="AW36" ca="1">IF(T23=C23,SUM(IF(($BR$52:$BR$60=C23)*($BS$51:$CA$51=T$21),$BS$52:$CA$60)),0)</f>
        <v>0</v>
      </c>
      <c r="AX36" s="2">
        <f t="array" aca="1" ref="AX36" ca="1">IF(T23=C23,SUM(IF(($BR$52:$BR$60=C23)*($BS$51:$CA$51=T$22),$BS$52:$CA$60)),0)</f>
        <v>0</v>
      </c>
      <c r="AY36" s="2">
        <f t="array" aca="1" ref="AY36" ca="1">IF(T23=C23,SUM(IF(($BR$52:$BR$60=C23)*($BS$51:$CA$51=T$24),$BS$52:$CA$60)),0)</f>
        <v>0</v>
      </c>
      <c r="AZ36" s="2">
        <f t="array" aca="1" ref="AZ36" ca="1">IF(T23=C23,SUM(IF(($BR$52:$BR$60=C23)*($BS$51:$CA$51=T$25),$BS$52:$CA$60)),0)</f>
        <v>0</v>
      </c>
      <c r="BA36" s="4">
        <f t="array" aca="1" ref="BA36" ca="1">IF(U23=C23,SUM(IF(($BR$52:$BR$60=C23)*($BS$51:$CA$51=U$17),$BS$52:$CA$60)),0)</f>
        <v>0</v>
      </c>
      <c r="BB36" s="2">
        <f t="array" aca="1" ref="BB36" ca="1">IF(U23=C23,SUM(IF(($BR$52:$BR$60=C23)*($BS$51:$CA$51=U$18),$BS$52:$CA$60)),0)</f>
        <v>0</v>
      </c>
      <c r="BC36" s="2">
        <f t="array" aca="1" ref="BC36" ca="1">IF(U23=C23,SUM(IF(($BR$52:$BR$60=C23)*($BS$51:$CA$51=U$19),$BS$52:$CA$60)),0)</f>
        <v>0</v>
      </c>
      <c r="BD36" s="2">
        <f t="array" aca="1" ref="BD36" ca="1">IF(U23=C23,SUM(IF(($BR$52:$BR$60=C23)*($BS$51:$CA$51=U$20),$BS$52:$CA$60)),0)</f>
        <v>0</v>
      </c>
      <c r="BE36" s="2">
        <f t="array" aca="1" ref="BE36" ca="1">IF(U23=C23,SUM(IF(($BR$52:$BR$60=C23)*($BS$51:$CA$51=U$21),$BS$52:$CA$60)),0)</f>
        <v>0</v>
      </c>
      <c r="BF36" s="2">
        <f t="array" aca="1" ref="BF36" ca="1">IF(U23=C23,SUM(IF(($BR$52:$BR$60=C23)*($BS$51:$CA$51=U$22),$BS$52:$CA$60)),0)</f>
        <v>0</v>
      </c>
      <c r="BG36" s="2">
        <f t="array" aca="1" ref="BG36" ca="1">IF(U23=C23,SUM(IF(($BR$52:$BR$60=C23)*($BS$51:$CA$51=U$24),$BS$52:$CA$60)),0)</f>
        <v>0</v>
      </c>
      <c r="BH36" s="2">
        <f t="array" aca="1" ref="BH36" ca="1">IF(U23=C23,SUM(IF(($BR$52:$BR$60=C23)*($BS$51:$CA$51=U$25),$BS$52:$CA$60)),0)</f>
        <v>0</v>
      </c>
      <c r="BI36" s="4">
        <f t="array" aca="1" ref="BI36" ca="1">IF(V23=C23,SUM(IF(($BR$52:$BR$60=C23)*($BS$51:$CA$51=V$17),$BS$52:$CA$60)),0)</f>
        <v>0</v>
      </c>
      <c r="BJ36" s="2">
        <f t="array" aca="1" ref="BJ36" ca="1">IF(V23=C23,SUM(IF(($BR$52:$BR$60=C23)*($BS$51:$CA$51=V$18),$BS$52:$CA$60)),0)</f>
        <v>0</v>
      </c>
      <c r="BK36" s="2">
        <f t="array" aca="1" ref="BK36" ca="1">IF(V23=C23,SUM(IF(($BR$52:$BR$60=C23)*($BS$51:$CA$51=V$19),$BS$52:$CA$60)),0)</f>
        <v>0</v>
      </c>
      <c r="BL36" s="2">
        <f t="array" aca="1" ref="BL36" ca="1">IF(V23=C23,SUM(IF(($BR$52:$BR$60=C23)*($BS$51:$CA$51=V$20),$BS$52:$CA$60)),0)</f>
        <v>0</v>
      </c>
      <c r="BM36" s="2">
        <f t="array" aca="1" ref="BM36" ca="1">IF(V23=C23,SUM(IF(($BR$52:$BR$60=C23)*($BS$51:$CA$51=V$21),$BS$52:$CA$60)),0)</f>
        <v>0</v>
      </c>
      <c r="BN36" s="2">
        <f t="array" aca="1" ref="BN36" ca="1">IF(V23=C23,SUM(IF(($BR$52:$BR$60=C23)*($BS$51:$CA$51=V$22),$BS$52:$CA$60)),0)</f>
        <v>0</v>
      </c>
      <c r="BO36" s="2">
        <f t="array" aca="1" ref="BO36" ca="1">IF(V23=C23,SUM(IF(($BR$52:$BR$60=C23)*($BS$51:$CA$51=V$24),$BS$52:$CA$60)),0)</f>
        <v>0</v>
      </c>
      <c r="BP36" s="13">
        <f t="array" aca="1" ref="BP36" ca="1">IF(V23=C23,SUM(IF(($BR$52:$BR$60=C23)*($BS$51:$CA$51=V$25),$BS$52:$CA$60)),0)</f>
        <v>0</v>
      </c>
      <c r="BR36" s="2" t="str">
        <f t="shared" si="63"/>
        <v/>
      </c>
      <c r="BS36" s="7">
        <f t="shared" ca="1" si="66"/>
        <v>0</v>
      </c>
      <c r="BT36" s="7">
        <f t="shared" ca="1" si="68"/>
        <v>0</v>
      </c>
      <c r="BU36" s="7">
        <f t="shared" ca="1" si="70"/>
        <v>0</v>
      </c>
      <c r="BV36" s="7">
        <f ca="1">SUMIFS($X$64:$X$135,$V$64:$V$135,$BR36,$W$64:$W$135,BV$29)+SUMIFS($Y$64:$Y$135,$W$64:$W$135,$BR36,$V$64:$V$135,BV$29)</f>
        <v>0</v>
      </c>
      <c r="BW36" s="7">
        <f ca="1">SUMIFS($X$64:$X$135,$V$64:$V$135,$BR36,$W$64:$W$135,BW$29)+SUMIFS($Y$64:$Y$135,$W$64:$W$135,$BR36,$V$64:$V$135,BW$29)</f>
        <v>0</v>
      </c>
      <c r="BX36" s="7">
        <f ca="1">SUMIFS($X$64:$X$135,$V$64:$V$135,$BR36,$W$64:$W$135,BX$29)+SUMIFS($Y$64:$Y$135,$W$64:$W$135,$BR36,$V$64:$V$135,BX$29)</f>
        <v>0</v>
      </c>
      <c r="BY36" s="5"/>
      <c r="BZ36" s="6">
        <f ca="1">SUMIFS($X$64:$X$135,$V$64:$V$135,$BR36,$W$64:$W$135,BZ$29)+SUMIFS($Y$64:$Y$135,$W$64:$W$135,$BR36,$V$64:$V$135,BZ$29)</f>
        <v>0</v>
      </c>
      <c r="CA36" s="6">
        <f ca="1">SUMIFS($X$64:$X$135,$V$64:$V$135,$BR36,$W$64:$W$135,CA$29)+SUMIFS($Y$64:$Y$135,$W$64:$W$135,$BR36,$V$64:$V$135,CA$29)</f>
        <v>0</v>
      </c>
    </row>
    <row r="37" spans="2:79" s="2" customFormat="1" x14ac:dyDescent="0.25">
      <c r="C37" s="2" t="str">
        <f t="shared" si="65"/>
        <v/>
      </c>
      <c r="E37" s="12">
        <f t="array" aca="1" ref="E37" ca="1">IF(O24=C24,SUM(IF(($BR$52:$BR$60=C24)*($BS$51:$CA$51=O17),$BS$52:$CA$60)),0)</f>
        <v>0</v>
      </c>
      <c r="F37" s="2">
        <f t="array" aca="1" ref="F37" ca="1">IF(O24=C24,SUM(IF(($BR$52:$BR$60=C24)*($BS$51:$CA$51=O$18),$BS$52:$CA$60)),0)</f>
        <v>0</v>
      </c>
      <c r="G37" s="2">
        <f t="array" aca="1" ref="G37" ca="1">IF(O24=C24,SUM(IF(($BR$52:$BR$60=C24)*($BS$51:$CA$51=O$19),$BS$52:$CA$60)),0)</f>
        <v>0</v>
      </c>
      <c r="H37" s="2">
        <f t="array" aca="1" ref="H37" ca="1">IF(O24=C24,SUM(IF(($BR$52:$BR$60=C24)*($BS$51:$CA$51=O$20),$BS$52:$CA$60)),0)</f>
        <v>0</v>
      </c>
      <c r="I37" s="2">
        <f t="array" aca="1" ref="I37" ca="1">IF(O24=C24,SUM(IF(($BR$52:$BR$60=C24)*($BS$51:$CA$51=O$21),$BS$52:$CA$60)),0)</f>
        <v>0</v>
      </c>
      <c r="J37" s="2">
        <f t="array" aca="1" ref="J37" ca="1">IF(O24=C24,SUM(IF(($BR$52:$BR$60=C24)*($BS$51:$CA$51=O$22),$BS$52:$CA$60)),0)</f>
        <v>0</v>
      </c>
      <c r="K37" s="2">
        <f t="array" aca="1" ref="K37" ca="1">IF(O24=C24,SUM(IF(($BR$52:$BR$60=C24)*($BS$51:$CA$51=O$23),$BS$52:$CA$60)),0)</f>
        <v>0</v>
      </c>
      <c r="L37" s="2">
        <f t="array" aca="1" ref="L37" ca="1">IF(O24=C24,SUM(IF(($BR$52:$BR$60=C24)*($BS$51:$CA$51=O$25),$BS$52:$CA$60)),0)</f>
        <v>0</v>
      </c>
      <c r="M37" s="4">
        <f t="array" aca="1" ref="M37" ca="1">IF(P24=C24,SUM(IF(($BR$52:$BR$60=C24)*($BS$51:$CA$51=P$17),$BS$52:$CA$60)),0)</f>
        <v>0</v>
      </c>
      <c r="N37" s="2">
        <f t="array" aca="1" ref="N37" ca="1">IF(P24=C24,SUM(IF(($BR$52:$BR$60=C24)*($BS$51:$CA$51=P$18),$BS$52:$CA$60)),0)</f>
        <v>0</v>
      </c>
      <c r="O37" s="2">
        <f t="array" aca="1" ref="O37" ca="1">IF(P24=C24,SUM(IF(($BR$52:$BR$60=C24)*($BS$51:$CA$51=P$19),$BS$52:$CA$60)),0)</f>
        <v>0</v>
      </c>
      <c r="P37" s="2">
        <f t="array" aca="1" ref="P37" ca="1">IF(P24=C24,SUM(IF(($BR$52:$BR$60=C24)*($BS$51:$CA$51=P$20),$BS$52:$CA$60)),0)</f>
        <v>0</v>
      </c>
      <c r="Q37" s="2">
        <f t="array" aca="1" ref="Q37" ca="1">IF(P24=C24,SUM(IF(($BR$52:$BR$60=C24)*($BS$51:$CA$51=P$21),$BS$52:$CA$60)),0)</f>
        <v>0</v>
      </c>
      <c r="R37" s="2">
        <f t="array" aca="1" ref="R37" ca="1">IF(P24=C24,SUM(IF(($BR$52:$BR$60=C24)*($BS$51:$CA$51=P$22),$BS$52:$CA$60)),0)</f>
        <v>0</v>
      </c>
      <c r="S37" s="2">
        <f t="array" aca="1" ref="S37" ca="1">IF(P24=C24,SUM(IF(($BR$52:$BR$60=C24)*($BS$51:$CA$51=P$23),$BS$52:$CA$60)),0)</f>
        <v>0</v>
      </c>
      <c r="T37" s="2">
        <f t="array" aca="1" ref="T37" ca="1">IF(P24=C24,SUM(IF(($BR$52:$BR$60=C24)*($BS$51:$CA$51=P$25),$BS$52:$CA$60)),0)</f>
        <v>0</v>
      </c>
      <c r="U37" s="4">
        <f t="array" aca="1" ref="U37" ca="1">IF(Q24=C24,SUM(IF(($BR$52:$BR$60=C24)*($BS$51:$CA$51=Q$17),$BS$52:$CA$60)),0)</f>
        <v>0</v>
      </c>
      <c r="V37" s="2">
        <f t="array" aca="1" ref="V37" ca="1">IF(Q24=C24,SUM(IF(($BR$52:$BR$60=C24)*($BS$51:$CA$51=Q$18),$BS$52:$CA$60)),0)</f>
        <v>0</v>
      </c>
      <c r="W37" s="2">
        <f t="array" aca="1" ref="W37" ca="1">IF(Q24=C24,SUM(IF(($BR$52:$BR$60=C24)*($BS$51:$CA$51=Q$19),$BS$52:$CA$60)),0)</f>
        <v>0</v>
      </c>
      <c r="X37" s="2">
        <f t="array" aca="1" ref="X37" ca="1">IF(Q24=C24,SUM(IF(($BR$52:$BR$60=C24)*($BS$51:$CA$51=Q$20),$BS$52:$CA$60)),0)</f>
        <v>0</v>
      </c>
      <c r="Y37" s="2">
        <f t="array" aca="1" ref="Y37" ca="1">IF(Q24=C24,SUM(IF(($BR$52:$BR$60=C24)*($BS$51:$CA$51=Q$21),$BS$52:$CA$60)),0)</f>
        <v>0</v>
      </c>
      <c r="Z37" s="2">
        <f t="array" aca="1" ref="Z37" ca="1">IF(Q24=C24,SUM(IF(($BR$52:$BR$60=C24)*($BS$51:$CA$51=Q$22),$BS$52:$CA$60)),0)</f>
        <v>0</v>
      </c>
      <c r="AA37" s="2">
        <f t="array" aca="1" ref="AA37" ca="1">IF(Q24=C24,SUM(IF(($BR$52:$BR$60=C24)*($BS$51:$CA$51=Q$23),$BS$52:$CA$60)),0)</f>
        <v>0</v>
      </c>
      <c r="AB37" s="2">
        <f t="array" aca="1" ref="AB37" ca="1">IF(Q24=C24,SUM(IF(($BR$52:$BR$60=C24)*($BS$51:$CA$51=Q$25),$BS$52:$CA$60)),0)</f>
        <v>0</v>
      </c>
      <c r="AC37" s="4">
        <f t="array" aca="1" ref="AC37" ca="1">IF(R24=C24,SUM(IF(($BR$52:$BR$60=C24)*($BS$51:$CA$51=R$17),$BS$52:$CA$60)),0)</f>
        <v>0</v>
      </c>
      <c r="AD37" s="2">
        <f t="array" aca="1" ref="AD37" ca="1">IF(R24=C24,SUM(IF(($BR$52:$BR$60=C24)*($BS$51:$CA$51=R$18),$BS$52:$CA$60)),0)</f>
        <v>0</v>
      </c>
      <c r="AE37" s="2">
        <f t="array" aca="1" ref="AE37" ca="1">IF(R24=C24,SUM(IF(($BR$52:$BR$60=C24)*($BS$51:$CA$51=R$19),$BS$52:$CA$60)),0)</f>
        <v>0</v>
      </c>
      <c r="AF37" s="2">
        <f t="array" aca="1" ref="AF37" ca="1">IF(R24=C24,SUM(IF(($BR$52:$BR$60=C24)*($BS$51:$CA$51=R$20),$BS$52:$CA$60)),0)</f>
        <v>0</v>
      </c>
      <c r="AG37" s="2">
        <f t="array" aca="1" ref="AG37" ca="1">IF(R24=C24,SUM(IF(($BR$52:$BR$60=C24)*($BS$51:$CA$51=R$21),$BS$52:$CA$60)),0)</f>
        <v>0</v>
      </c>
      <c r="AH37" s="2">
        <f t="array" aca="1" ref="AH37" ca="1">IF(R24=C24,SUM(IF(($BR$52:$BR$60=C24)*($BS$51:$CA$51=R$22),$BS$52:$CA$60)),0)</f>
        <v>0</v>
      </c>
      <c r="AI37" s="2">
        <f t="array" aca="1" ref="AI37" ca="1">IF(R24=C24,SUM(IF(($BR$52:$BR$60=C24)*($BS$51:$CA$51=R$23),$BS$52:$CA$60)),0)</f>
        <v>0</v>
      </c>
      <c r="AJ37" s="2">
        <f t="array" aca="1" ref="AJ37" ca="1">IF(R24=C24,SUM(IF(($BR$52:$BR$60=C24)*($BS$51:$CA$51=R$25),$BS$52:$CA$60)),0)</f>
        <v>0</v>
      </c>
      <c r="AK37" s="4">
        <f t="array" aca="1" ref="AK37" ca="1">IF(S24=C24,SUM(IF(($BR$52:$BR$60=C24)*($BS$51:$CA$51=S$17),$BS$52:$CA$60)),0)</f>
        <v>0</v>
      </c>
      <c r="AL37" s="2">
        <f t="array" aca="1" ref="AL37" ca="1">IF(S24=C24,SUM(IF(($BR$52:$BR$60=C24)*($BS$51:$CA$51=S$18),$BS$52:$CA$60)),0)</f>
        <v>0</v>
      </c>
      <c r="AM37" s="2">
        <f t="array" aca="1" ref="AM37" ca="1">IF(S24=C24,SUM(IF(($BR$52:$BR$60=C24)*($BS$51:$CA$51=S$19),$BS$52:$CA$60)),0)</f>
        <v>0</v>
      </c>
      <c r="AN37" s="2">
        <f t="array" aca="1" ref="AN37" ca="1">IF(S24=C24,SUM(IF(($BR$52:$BR$60=C24)*($BS$51:$CA$51=S$20),$BS$52:$CA$60)),0)</f>
        <v>0</v>
      </c>
      <c r="AO37" s="2">
        <f t="array" aca="1" ref="AO37" ca="1">IF(S24=C24,SUM(IF(($BR$52:$BR$60=C24)*($BS$51:$CA$51=S$21),$BS$52:$CA$60)),0)</f>
        <v>0</v>
      </c>
      <c r="AP37" s="2">
        <f t="array" aca="1" ref="AP37" ca="1">IF(S24=C24,SUM(IF(($BR$52:$BR$60=C24)*($BS$51:$CA$51=S$22),$BS$52:$CA$60)),0)</f>
        <v>0</v>
      </c>
      <c r="AQ37" s="2">
        <f t="array" aca="1" ref="AQ37" ca="1">IF(S24=C24,SUM(IF(($BR$52:$BR$60=C24)*($BS$51:$CA$51=S$23),$BS$52:$CA$60)),0)</f>
        <v>0</v>
      </c>
      <c r="AR37" s="2">
        <f t="array" aca="1" ref="AR37" ca="1">IF(S24=C24,SUM(IF(($BR$52:$BR$60=C24)*($BS$51:$CA$51=S$25),$BS$52:$CA$60)),0)</f>
        <v>0</v>
      </c>
      <c r="AS37" s="4">
        <f t="array" aca="1" ref="AS37" ca="1">IF(T24=C24,SUM(IF(($BR$52:$BR$60=C24)*($BS$51:$CA$51=T$17),$BS$52:$CA$60)),0)</f>
        <v>0</v>
      </c>
      <c r="AT37" s="2">
        <f t="array" aca="1" ref="AT37" ca="1">IF(T24=C24,SUM(IF(($BR$52:$BR$60=C24)*($BS$51:$CA$51=T$18),$BS$52:$CA$60)),0)</f>
        <v>0</v>
      </c>
      <c r="AU37" s="2">
        <f t="array" aca="1" ref="AU37" ca="1">IF(T24=C24,SUM(IF(($BR$52:$BR$60=C24)*($BS$51:$CA$51=T$19),$BS$52:$CA$60)),0)</f>
        <v>0</v>
      </c>
      <c r="AV37" s="2">
        <f t="array" aca="1" ref="AV37" ca="1">IF(T24=C24,SUM(IF(($BR$52:$BR$60=C24)*($BS$51:$CA$51=T$20),$BS$52:$CA$60)),0)</f>
        <v>0</v>
      </c>
      <c r="AW37" s="2">
        <f t="array" aca="1" ref="AW37" ca="1">IF(T24=C24,SUM(IF(($BR$52:$BR$60=C24)*($BS$51:$CA$51=T$21),$BS$52:$CA$60)),0)</f>
        <v>0</v>
      </c>
      <c r="AX37" s="2">
        <f t="array" aca="1" ref="AX37" ca="1">IF(T24=C24,SUM(IF(($BR$52:$BR$60=C24)*($BS$51:$CA$51=T$22),$BS$52:$CA$60)),0)</f>
        <v>0</v>
      </c>
      <c r="AY37" s="2">
        <f t="array" aca="1" ref="AY37" ca="1">IF(T24=C24,SUM(IF(($BR$52:$BR$60=C24)*($BS$51:$CA$51=T$23),$BS$52:$CA$60)),0)</f>
        <v>0</v>
      </c>
      <c r="AZ37" s="2">
        <f t="array" aca="1" ref="AZ37" ca="1">IF(T24=C24,SUM(IF(($BR$52:$BR$60=C24)*($BS$51:$CA$51=T$25),$BS$52:$CA$60)),0)</f>
        <v>0</v>
      </c>
      <c r="BA37" s="4">
        <f t="array" aca="1" ref="BA37" ca="1">IF(U24=C24,SUM(IF(($BR$52:$BR$60=C24)*($BS$51:$CA$51=U$17),$BS$52:$CA$60)),0)</f>
        <v>0</v>
      </c>
      <c r="BB37" s="2">
        <f t="array" aca="1" ref="BB37" ca="1">IF(U24=C24,SUM(IF(($BR$52:$BR$60=C24)*($BS$51:$CA$51=U$18),$BS$52:$CA$60)),0)</f>
        <v>0</v>
      </c>
      <c r="BC37" s="2">
        <f t="array" aca="1" ref="BC37" ca="1">IF(U24=C24,SUM(IF(($BR$52:$BR$60=C24)*($BS$51:$CA$51=U$19),$BS$52:$CA$60)),0)</f>
        <v>0</v>
      </c>
      <c r="BD37" s="2">
        <f t="array" aca="1" ref="BD37" ca="1">IF(U24=C24,SUM(IF(($BR$52:$BR$60=C24)*($BS$51:$CA$51=U$20),$BS$52:$CA$60)),0)</f>
        <v>0</v>
      </c>
      <c r="BE37" s="2">
        <f t="array" aca="1" ref="BE37" ca="1">IF(U24=C24,SUM(IF(($BR$52:$BR$60=C24)*($BS$51:$CA$51=U$21),$BS$52:$CA$60)),0)</f>
        <v>0</v>
      </c>
      <c r="BF37" s="2">
        <f t="array" aca="1" ref="BF37" ca="1">IF(U24=C24,SUM(IF(($BR$52:$BR$60=C24)*($BS$51:$CA$51=U$22),$BS$52:$CA$60)),0)</f>
        <v>0</v>
      </c>
      <c r="BG37" s="2">
        <f t="array" aca="1" ref="BG37" ca="1">IF(U24=C24,SUM(IF(($BR$52:$BR$60=C24)*($BS$51:$CA$51=U$23),$BS$52:$CA$60)),0)</f>
        <v>0</v>
      </c>
      <c r="BH37" s="2">
        <f t="array" aca="1" ref="BH37" ca="1">IF(U24=C24,SUM(IF(($BR$52:$BR$60=C24)*($BS$51:$CA$51=U$25),$BS$52:$CA$60)),0)</f>
        <v>0</v>
      </c>
      <c r="BI37" s="4">
        <f t="array" aca="1" ref="BI37" ca="1">IF(V24=C24,SUM(IF(($BR$52:$BR$60=C24)*($BS$51:$CA$51=V$17),$BS$52:$CA$60)),0)</f>
        <v>0</v>
      </c>
      <c r="BJ37" s="2">
        <f t="array" aca="1" ref="BJ37" ca="1">IF(V24=C24,SUM(IF(($BR$52:$BR$60=C24)*($BS$51:$CA$51=V$18),$BS$52:$CA$60)),0)</f>
        <v>0</v>
      </c>
      <c r="BK37" s="2">
        <f t="array" aca="1" ref="BK37" ca="1">IF(V24=C24,SUM(IF(($BR$52:$BR$60=C24)*($BS$51:$CA$51=V$19),$BS$52:$CA$60)),0)</f>
        <v>0</v>
      </c>
      <c r="BL37" s="2">
        <f t="array" aca="1" ref="BL37" ca="1">IF(V24=C24,SUM(IF(($BR$52:$BR$60=C24)*($BS$51:$CA$51=V$20),$BS$52:$CA$60)),0)</f>
        <v>0</v>
      </c>
      <c r="BM37" s="2">
        <f t="array" aca="1" ref="BM37" ca="1">IF(V24=C24,SUM(IF(($BR$52:$BR$60=C24)*($BS$51:$CA$51=V$21),$BS$52:$CA$60)),0)</f>
        <v>0</v>
      </c>
      <c r="BN37" s="2">
        <f t="array" aca="1" ref="BN37" ca="1">IF(V24=C24,SUM(IF(($BR$52:$BR$60=C24)*($BS$51:$CA$51=V$22),$BS$52:$CA$60)),0)</f>
        <v>0</v>
      </c>
      <c r="BO37" s="2">
        <f t="array" aca="1" ref="BO37" ca="1">IF(V24=C24,SUM(IF(($BR$52:$BR$60=C24)*($BS$51:$CA$51=V$23),$BS$52:$CA$60)),0)</f>
        <v>0</v>
      </c>
      <c r="BP37" s="13">
        <f t="array" aca="1" ref="BP37" ca="1">IF(V24=C24,SUM(IF(($BR$52:$BR$60=C24)*($BS$51:$CA$51=V$25),$BS$52:$CA$60)),0)</f>
        <v>0</v>
      </c>
      <c r="BR37" s="2" t="str">
        <f t="shared" si="63"/>
        <v/>
      </c>
      <c r="BS37" s="7">
        <f t="shared" ca="1" si="66"/>
        <v>0</v>
      </c>
      <c r="BT37" s="7">
        <f t="shared" ca="1" si="68"/>
        <v>0</v>
      </c>
      <c r="BU37" s="7">
        <f t="shared" ca="1" si="70"/>
        <v>0</v>
      </c>
      <c r="BV37" s="7">
        <f ca="1">SUMIFS($X$64:$X$135,$V$64:$V$135,$BR37,$W$64:$W$135,BV$29)+SUMIFS($Y$64:$Y$135,$W$64:$W$135,$BR37,$V$64:$V$135,BV$29)</f>
        <v>0</v>
      </c>
      <c r="BW37" s="7">
        <f ca="1">SUMIFS($X$64:$X$135,$V$64:$V$135,$BR37,$W$64:$W$135,BW$29)+SUMIFS($Y$64:$Y$135,$W$64:$W$135,$BR37,$V$64:$V$135,BW$29)</f>
        <v>0</v>
      </c>
      <c r="BX37" s="7">
        <f ca="1">SUMIFS($X$64:$X$135,$V$64:$V$135,$BR37,$W$64:$W$135,BX$29)+SUMIFS($Y$64:$Y$135,$W$64:$W$135,$BR37,$V$64:$V$135,BX$29)</f>
        <v>0</v>
      </c>
      <c r="BY37" s="7">
        <f ca="1">SUMIFS($X$64:$X$135,$V$64:$V$135,$BR37,$W$64:$W$135,BY$29)+SUMIFS($Y$64:$Y$135,$W$64:$W$135,$BR37,$V$64:$V$135,BY$29)</f>
        <v>0</v>
      </c>
      <c r="BZ37" s="5"/>
      <c r="CA37" s="6">
        <f ca="1">SUMIFS($X$64:$X$135,$V$64:$V$135,$BR37,$W$64:$W$135,CA$29)+SUMIFS($Y$64:$Y$135,$W$64:$W$135,$BR37,$V$64:$V$135,CA$29)</f>
        <v>0</v>
      </c>
    </row>
    <row r="38" spans="2:79" s="2" customFormat="1" x14ac:dyDescent="0.25">
      <c r="C38" s="2" t="str">
        <f t="shared" si="65"/>
        <v/>
      </c>
      <c r="E38" s="12">
        <f t="array" aca="1" ref="E38" ca="1">IF(O25=C25,SUM(IF(($BR$52:$BR$60=C25)*($BS$51:$CA$51=O17),$BS$52:$CA$60)),0)</f>
        <v>0</v>
      </c>
      <c r="F38" s="2">
        <f t="array" aca="1" ref="F38" ca="1">IF(O25=C25,SUM(IF(($BR$52:$BR$60=C25)*($BS$51:$CA$51=O$18),$BS$52:$CA$60)),0)</f>
        <v>0</v>
      </c>
      <c r="G38" s="2">
        <f t="array" aca="1" ref="G38" ca="1">IF(O25=C25,SUM(IF(($BR$52:$BR$60=C25)*($BS$51:$CA$51=O$19),$BS$52:$CA$60)),0)</f>
        <v>0</v>
      </c>
      <c r="H38" s="2">
        <f t="array" aca="1" ref="H38" ca="1">IF(O25=C25,SUM(IF(($BR$52:$BR$60=C25)*($BS$51:$CA$51=O$20),$BS$52:$CA$60)),0)</f>
        <v>0</v>
      </c>
      <c r="I38" s="2">
        <f t="array" aca="1" ref="I38" ca="1">IF(O25=C25,SUM(IF(($BR$52:$BR$60=C25)*($BS$51:$CA$51=O$21),$BS$52:$CA$60)),0)</f>
        <v>0</v>
      </c>
      <c r="J38" s="2">
        <f t="array" aca="1" ref="J38" ca="1">IF(O25=C25,SUM(IF(($BR$52:$BR$60=C25)*($BS$51:$CA$51=O$22),$BS$52:$CA$60)),0)</f>
        <v>0</v>
      </c>
      <c r="K38" s="2">
        <f t="array" aca="1" ref="K38" ca="1">IF(O25=C25,SUM(IF(($BR$52:$BR$60=C25)*($BS$51:$CA$51=O$23),$BS$52:$CA$60)),0)</f>
        <v>0</v>
      </c>
      <c r="L38" s="2">
        <f t="array" aca="1" ref="L38" ca="1">IF(O25=C25,SUM(IF(($BR$52:$BR$60=C25)*($BS$51:$CA$51=O$24),$BS$52:$CA$60)),0)</f>
        <v>0</v>
      </c>
      <c r="M38" s="4">
        <f t="array" aca="1" ref="M38" ca="1">IF(P25=C25,SUM(IF(($BR$52:$BR$60=C25)*($BS$51:$CA$51=P$17),$BS$52:$CA$60)),0)</f>
        <v>0</v>
      </c>
      <c r="N38" s="2">
        <f t="array" aca="1" ref="N38" ca="1">IF(P25=C25,SUM(IF(($BR$52:$BR$60=C25)*($BS$51:$CA$51=P$18),$BS$52:$CA$60)),0)</f>
        <v>0</v>
      </c>
      <c r="O38" s="2">
        <f t="array" aca="1" ref="O38" ca="1">IF(P25=C25,SUM(IF(($BR$52:$BR$60=C25)*($BS$51:$CA$51=P$19),$BS$52:$CA$60)),0)</f>
        <v>0</v>
      </c>
      <c r="P38" s="2">
        <f t="array" aca="1" ref="P38" ca="1">IF(P25=C25,SUM(IF(($BR$52:$BR$60=C25)*($BS$51:$CA$51=P$20),$BS$52:$CA$60)),0)</f>
        <v>0</v>
      </c>
      <c r="Q38" s="2">
        <f t="array" aca="1" ref="Q38" ca="1">IF(P25=C25,SUM(IF(($BR$52:$BR$60=C25)*($BS$51:$CA$51=P$21),$BS$52:$CA$60)),0)</f>
        <v>0</v>
      </c>
      <c r="R38" s="2">
        <f t="array" aca="1" ref="R38" ca="1">IF(P25=C25,SUM(IF(($BR$52:$BR$60=C25)*($BS$51:$CA$51=P$22),$BS$52:$CA$60)),0)</f>
        <v>0</v>
      </c>
      <c r="S38" s="2">
        <f t="array" aca="1" ref="S38" ca="1">IF(P25=C25,SUM(IF(($BR$52:$BR$60=C25)*($BS$51:$CA$51=P$23),$BS$52:$CA$60)),0)</f>
        <v>0</v>
      </c>
      <c r="T38" s="2">
        <f t="array" aca="1" ref="T38" ca="1">IF(P25=C25,SUM(IF(($BR$52:$BR$60=C25)*($BS$51:$CA$51=P$24),$BS$52:$CA$60)),0)</f>
        <v>0</v>
      </c>
      <c r="U38" s="4">
        <f t="array" aca="1" ref="U38" ca="1">IF(Q25=C25,SUM(IF(($BR$52:$BR$60=C25)*($BS$51:$CA$51=Q$17),$BS$52:$CA$60)),0)</f>
        <v>0</v>
      </c>
      <c r="V38" s="2">
        <f t="array" aca="1" ref="V38" ca="1">IF(Q25=C25,SUM(IF(($BR$52:$BR$60=C25)*($BS$51:$CA$51=Q$18),$BS$52:$CA$60)),0)</f>
        <v>0</v>
      </c>
      <c r="W38" s="2">
        <f t="array" aca="1" ref="W38" ca="1">IF(Q25=C25,SUM(IF(($BR$52:$BR$60=C25)*($BS$51:$CA$51=Q$19),$BS$52:$CA$60)),0)</f>
        <v>0</v>
      </c>
      <c r="X38" s="2">
        <f t="array" aca="1" ref="X38" ca="1">IF(Q25=C25,SUM(IF(($BR$52:$BR$60=C25)*($BS$51:$CA$51=Q$20),$BS$52:$CA$60)),0)</f>
        <v>0</v>
      </c>
      <c r="Y38" s="2">
        <f t="array" aca="1" ref="Y38" ca="1">IF(Q25=C25,SUM(IF(($BR$52:$BR$60=C25)*($BS$51:$CA$51=Q$21),$BS$52:$CA$60)),0)</f>
        <v>0</v>
      </c>
      <c r="Z38" s="2">
        <f t="array" aca="1" ref="Z38" ca="1">IF(Q25=C25,SUM(IF(($BR$52:$BR$60=C25)*($BS$51:$CA$51=Q$22),$BS$52:$CA$60)),0)</f>
        <v>0</v>
      </c>
      <c r="AA38" s="2">
        <f t="array" aca="1" ref="AA38" ca="1">IF(Q25=C25,SUM(IF(($BR$52:$BR$60=C25)*($BS$51:$CA$51=Q$23),$BS$52:$CA$60)),0)</f>
        <v>0</v>
      </c>
      <c r="AB38" s="2">
        <f t="array" aca="1" ref="AB38" ca="1">IF(Q25=C25,SUM(IF(($BR$52:$BR$60=C25)*($BS$51:$CA$51=Q$24),$BS$52:$CA$60)),0)</f>
        <v>0</v>
      </c>
      <c r="AC38" s="4">
        <f t="array" aca="1" ref="AC38" ca="1">IF(R25=C25,SUM(IF(($BR$52:$BR$60=C25)*($BS$51:$CA$51=R$17),$BS$52:$CA$60)),0)</f>
        <v>0</v>
      </c>
      <c r="AD38" s="2">
        <f t="array" aca="1" ref="AD38" ca="1">IF(R25=C25,SUM(IF(($BR$52:$BR$60=C25)*($BS$51:$CA$51=R$18),$BS$52:$CA$60)),0)</f>
        <v>0</v>
      </c>
      <c r="AE38" s="2">
        <f t="array" aca="1" ref="AE38" ca="1">IF(R25=C25,SUM(IF(($BR$52:$BR$60=C25)*($BS$51:$CA$51=R$19),$BS$52:$CA$60)),0)</f>
        <v>0</v>
      </c>
      <c r="AF38" s="2">
        <f t="array" aca="1" ref="AF38" ca="1">IF(R25=C25,SUM(IF(($BR$52:$BR$60=C25)*($BS$51:$CA$51=R$20),$BS$52:$CA$60)),0)</f>
        <v>0</v>
      </c>
      <c r="AG38" s="2">
        <f t="array" aca="1" ref="AG38" ca="1">IF(R25=C25,SUM(IF(($BR$52:$BR$60=C25)*($BS$51:$CA$51=R$21),$BS$52:$CA$60)),0)</f>
        <v>0</v>
      </c>
      <c r="AH38" s="2">
        <f t="array" aca="1" ref="AH38" ca="1">IF(R25=C25,SUM(IF(($BR$52:$BR$60=C25)*($BS$51:$CA$51=R$22),$BS$52:$CA$60)),0)</f>
        <v>0</v>
      </c>
      <c r="AI38" s="2">
        <f t="array" aca="1" ref="AI38" ca="1">IF(R25=C25,SUM(IF(($BR$52:$BR$60=C25)*($BS$51:$CA$51=R$23),$BS$52:$CA$60)),0)</f>
        <v>0</v>
      </c>
      <c r="AJ38" s="2">
        <f t="array" aca="1" ref="AJ38" ca="1">IF(R25=C25,SUM(IF(($BR$52:$BR$60=C25)*($BS$51:$CA$51=R$24),$BS$52:$CA$60)),0)</f>
        <v>0</v>
      </c>
      <c r="AK38" s="4">
        <f t="array" aca="1" ref="AK38" ca="1">IF(S25=C25,SUM(IF(($BR$52:$BR$60=C25)*($BS$51:$CA$51=S$17),$BS$52:$CA$60)),0)</f>
        <v>0</v>
      </c>
      <c r="AL38" s="2">
        <f t="array" aca="1" ref="AL38" ca="1">IF(S25=C25,SUM(IF(($BR$52:$BR$60=C25)*($BS$51:$CA$51=S$18),$BS$52:$CA$60)),0)</f>
        <v>0</v>
      </c>
      <c r="AM38" s="2">
        <f t="array" aca="1" ref="AM38" ca="1">IF(S25=C25,SUM(IF(($BR$52:$BR$60=C25)*($BS$51:$CA$51=S$19),$BS$52:$CA$60)),0)</f>
        <v>0</v>
      </c>
      <c r="AN38" s="2">
        <f t="array" aca="1" ref="AN38" ca="1">IF(S25=C25,SUM(IF(($BR$52:$BR$60=C25)*($BS$51:$CA$51=S$20),$BS$52:$CA$60)),0)</f>
        <v>0</v>
      </c>
      <c r="AO38" s="2">
        <f t="array" aca="1" ref="AO38" ca="1">IF(S25=C25,SUM(IF(($BR$52:$BR$60=C25)*($BS$51:$CA$51=S$21),$BS$52:$CA$60)),0)</f>
        <v>0</v>
      </c>
      <c r="AP38" s="2">
        <f t="array" aca="1" ref="AP38" ca="1">IF(S25=C25,SUM(IF(($BR$52:$BR$60=C25)*($BS$51:$CA$51=S$22),$BS$52:$CA$60)),0)</f>
        <v>0</v>
      </c>
      <c r="AQ38" s="2">
        <f t="array" aca="1" ref="AQ38" ca="1">IF(S25=C25,SUM(IF(($BR$52:$BR$60=C25)*($BS$51:$CA$51=S$23),$BS$52:$CA$60)),0)</f>
        <v>0</v>
      </c>
      <c r="AR38" s="2">
        <f t="array" aca="1" ref="AR38" ca="1">IF(S25=C25,SUM(IF(($BR$52:$BR$60=C25)*($BS$51:$CA$51=S$24),$BS$52:$CA$60)),0)</f>
        <v>0</v>
      </c>
      <c r="AS38" s="4">
        <f t="array" aca="1" ref="AS38" ca="1">IF(T25=C25,SUM(IF(($BR$52:$BR$60=C25)*($BS$51:$CA$51=T$17),$BS$52:$CA$60)),0)</f>
        <v>0</v>
      </c>
      <c r="AT38" s="2">
        <f t="array" aca="1" ref="AT38" ca="1">IF(T25=C25,SUM(IF(($BR$52:$BR$60=C25)*($BS$51:$CA$51=T$18),$BS$52:$CA$60)),0)</f>
        <v>0</v>
      </c>
      <c r="AU38" s="2">
        <f t="array" aca="1" ref="AU38" ca="1">IF(T25=C25,SUM(IF(($BR$52:$BR$60=C25)*($BS$51:$CA$51=T$19),$BS$52:$CA$60)),0)</f>
        <v>0</v>
      </c>
      <c r="AV38" s="2">
        <f t="array" aca="1" ref="AV38" ca="1">IF(T25=C25,SUM(IF(($BR$52:$BR$60=C25)*($BS$51:$CA$51=T$20),$BS$52:$CA$60)),0)</f>
        <v>0</v>
      </c>
      <c r="AW38" s="2">
        <f t="array" aca="1" ref="AW38" ca="1">IF(T25=C25,SUM(IF(($BR$52:$BR$60=C25)*($BS$51:$CA$51=T$21),$BS$52:$CA$60)),0)</f>
        <v>0</v>
      </c>
      <c r="AX38" s="2">
        <f t="array" aca="1" ref="AX38" ca="1">IF(T25=C25,SUM(IF(($BR$52:$BR$60=C25)*($BS$51:$CA$51=T$22),$BS$52:$CA$60)),0)</f>
        <v>0</v>
      </c>
      <c r="AY38" s="2">
        <f t="array" aca="1" ref="AY38" ca="1">IF(T25=C25,SUM(IF(($BR$52:$BR$60=C25)*($BS$51:$CA$51=T$23),$BS$52:$CA$60)),0)</f>
        <v>0</v>
      </c>
      <c r="AZ38" s="2">
        <f t="array" aca="1" ref="AZ38" ca="1">IF(T25=C25,SUM(IF(($BR$52:$BR$60=C25)*($BS$51:$CA$51=T$24),$BS$52:$CA$60)),0)</f>
        <v>0</v>
      </c>
      <c r="BA38" s="4">
        <f t="array" aca="1" ref="BA38" ca="1">IF(U25=C25,SUM(IF(($BR$52:$BR$60=C25)*($BS$51:$CA$51=U$17),$BS$52:$CA$60)),0)</f>
        <v>0</v>
      </c>
      <c r="BB38" s="2">
        <f t="array" aca="1" ref="BB38" ca="1">IF(U25=C25,SUM(IF(($BR$52:$BR$60=C25)*($BS$51:$CA$51=U$18),$BS$52:$CA$60)),0)</f>
        <v>0</v>
      </c>
      <c r="BC38" s="2">
        <f t="array" aca="1" ref="BC38" ca="1">IF(U25=C25,SUM(IF(($BR$52:$BR$60=C25)*($BS$51:$CA$51=U$19),$BS$52:$CA$60)),0)</f>
        <v>0</v>
      </c>
      <c r="BD38" s="2">
        <f t="array" aca="1" ref="BD38" ca="1">IF(U25=C25,SUM(IF(($BR$52:$BR$60=C25)*($BS$51:$CA$51=U$20),$BS$52:$CA$60)),0)</f>
        <v>0</v>
      </c>
      <c r="BE38" s="2">
        <f t="array" aca="1" ref="BE38" ca="1">IF(U25=C25,SUM(IF(($BR$52:$BR$60=C25)*($BS$51:$CA$51=U$21),$BS$52:$CA$60)),0)</f>
        <v>0</v>
      </c>
      <c r="BF38" s="2">
        <f t="array" aca="1" ref="BF38" ca="1">IF(U25=C25,SUM(IF(($BR$52:$BR$60=C25)*($BS$51:$CA$51=U$22),$BS$52:$CA$60)),0)</f>
        <v>0</v>
      </c>
      <c r="BG38" s="2">
        <f t="array" aca="1" ref="BG38" ca="1">IF(U25=C25,SUM(IF(($BR$52:$BR$60=C25)*($BS$51:$CA$51=U$23),$BS$52:$CA$60)),0)</f>
        <v>0</v>
      </c>
      <c r="BH38" s="2">
        <f t="array" aca="1" ref="BH38" ca="1">IF(U25=C25,SUM(IF(($BR$52:$BR$60=C25)*($BS$51:$CA$51=U$24),$BS$52:$CA$60)),0)</f>
        <v>0</v>
      </c>
      <c r="BI38" s="4">
        <f t="array" aca="1" ref="BI38" ca="1">IF(V25=C25,SUM(IF(($BR$52:$BR$60=C25)*($BS$51:$CA$51=V$17),$BS$52:$CA$60)),0)</f>
        <v>0</v>
      </c>
      <c r="BJ38" s="2">
        <f t="array" aca="1" ref="BJ38" ca="1">IF(V25=C25,SUM(IF(($BR$52:$BR$60=C25)*($BS$51:$CA$51=V$18),$BS$52:$CA$60)),0)</f>
        <v>0</v>
      </c>
      <c r="BK38" s="2">
        <f t="array" aca="1" ref="BK38" ca="1">IF(V25=C25,SUM(IF(($BR$52:$BR$60=C25)*($BS$51:$CA$51=V$19),$BS$52:$CA$60)),0)</f>
        <v>0</v>
      </c>
      <c r="BL38" s="2">
        <f t="array" aca="1" ref="BL38" ca="1">IF(V25=C25,SUM(IF(($BR$52:$BR$60=C25)*($BS$51:$CA$51=V$20),$BS$52:$CA$60)),0)</f>
        <v>0</v>
      </c>
      <c r="BM38" s="2">
        <f t="array" aca="1" ref="BM38" ca="1">IF(V25=C25,SUM(IF(($BR$52:$BR$60=C25)*($BS$51:$CA$51=V$21),$BS$52:$CA$60)),0)</f>
        <v>0</v>
      </c>
      <c r="BN38" s="2">
        <f t="array" aca="1" ref="BN38" ca="1">IF(V25=C25,SUM(IF(($BR$52:$BR$60=C25)*($BS$51:$CA$51=V$22),$BS$52:$CA$60)),0)</f>
        <v>0</v>
      </c>
      <c r="BO38" s="2">
        <f t="array" aca="1" ref="BO38" ca="1">IF(V25=C25,SUM(IF(($BR$52:$BR$60=C25)*($BS$51:$CA$51=V$23),$BS$52:$CA$60)),0)</f>
        <v>0</v>
      </c>
      <c r="BP38" s="13">
        <f t="array" aca="1" ref="BP38" ca="1">IF(V25=C25,SUM(IF(($BR$52:$BR$60=C25)*($BS$51:$CA$51=V$24),$BS$52:$CA$60)),0)</f>
        <v>0</v>
      </c>
      <c r="BR38" s="2" t="str">
        <f t="shared" si="63"/>
        <v/>
      </c>
      <c r="BS38" s="7">
        <f t="shared" ca="1" si="66"/>
        <v>0</v>
      </c>
      <c r="BT38" s="7">
        <f t="shared" ca="1" si="68"/>
        <v>0</v>
      </c>
      <c r="BU38" s="7">
        <f t="shared" ca="1" si="70"/>
        <v>0</v>
      </c>
      <c r="BV38" s="7">
        <f ca="1">SUMIFS($X$64:$X$135,$V$64:$V$135,$BR38,$W$64:$W$135,BV$29)+SUMIFS($Y$64:$Y$135,$W$64:$W$135,$BR38,$V$64:$V$135,BV$29)</f>
        <v>0</v>
      </c>
      <c r="BW38" s="7">
        <f ca="1">SUMIFS($X$64:$X$135,$V$64:$V$135,$BR38,$W$64:$W$135,BW$29)+SUMIFS($Y$64:$Y$135,$W$64:$W$135,$BR38,$V$64:$V$135,BW$29)</f>
        <v>0</v>
      </c>
      <c r="BX38" s="7">
        <f ca="1">SUMIFS($X$64:$X$135,$V$64:$V$135,$BR38,$W$64:$W$135,BX$29)+SUMIFS($Y$64:$Y$135,$W$64:$W$135,$BR38,$V$64:$V$135,BX$29)</f>
        <v>0</v>
      </c>
      <c r="BY38" s="7">
        <f ca="1">SUMIFS($X$64:$X$135,$V$64:$V$135,$BR38,$W$64:$W$135,BY$29)+SUMIFS($Y$64:$Y$135,$W$64:$W$135,$BR38,$V$64:$V$135,BY$29)</f>
        <v>0</v>
      </c>
      <c r="BZ38" s="7">
        <f ca="1">SUMIFS($X$64:$X$135,$V$64:$V$135,$BR38,$W$64:$W$135,BZ$29)+SUMIFS($Y$64:$Y$135,$W$64:$W$135,$BR38,$V$64:$V$135,BZ$29)</f>
        <v>0</v>
      </c>
      <c r="CA38" s="5"/>
    </row>
    <row r="39" spans="2:79" s="2" customFormat="1" x14ac:dyDescent="0.25">
      <c r="E39" s="12"/>
      <c r="M39" s="4"/>
      <c r="U39" s="4"/>
      <c r="AC39" s="4"/>
      <c r="AK39" s="4"/>
      <c r="AS39" s="4"/>
      <c r="BA39" s="4"/>
      <c r="BI39" s="4"/>
      <c r="BP39" s="13"/>
    </row>
    <row r="40" spans="2:79" s="2" customFormat="1" x14ac:dyDescent="0.25">
      <c r="E40" s="12"/>
      <c r="M40" s="4"/>
      <c r="U40" s="4"/>
      <c r="AC40" s="4"/>
      <c r="AK40" s="4"/>
      <c r="AS40" s="4"/>
      <c r="BA40" s="4"/>
      <c r="BI40" s="4"/>
      <c r="BP40" s="13"/>
      <c r="BR40" s="3" t="s">
        <v>104</v>
      </c>
      <c r="BS40" s="2" t="str">
        <f>$F$4</f>
        <v>Langenthal 1</v>
      </c>
      <c r="BT40" s="2" t="str">
        <f>$F$5</f>
        <v>Murten 1</v>
      </c>
      <c r="BU40" s="2" t="str">
        <f>$F$6</f>
        <v>Thun</v>
      </c>
      <c r="BV40" s="2" t="str">
        <f>$F$7</f>
        <v>Murten 2</v>
      </c>
      <c r="BW40" s="2" t="str">
        <f>$F$8</f>
        <v>Langenthal 2</v>
      </c>
      <c r="BX40" s="2" t="str">
        <f>$F$9</f>
        <v/>
      </c>
      <c r="BY40" s="2" t="str">
        <f>$F$10</f>
        <v/>
      </c>
      <c r="BZ40" s="2" t="str">
        <f>$F$11</f>
        <v/>
      </c>
      <c r="CA40" s="2" t="str">
        <f>$F$12</f>
        <v/>
      </c>
    </row>
    <row r="41" spans="2:79" s="2" customFormat="1" x14ac:dyDescent="0.25">
      <c r="B41" s="2" t="s">
        <v>102</v>
      </c>
      <c r="E41" s="12">
        <f t="array" aca="1" ref="E41" ca="1">IF(O17=C17,SUM(IF(($BR$41:$BR$49=C17)*($BS$40:$CA$40=O18),$BS$41:$CA$49)),0)</f>
        <v>0</v>
      </c>
      <c r="F41" s="2">
        <f t="array" aca="1" ref="F41" ca="1">IF(O17=C17,SUM(IF(($BR$41:$BR$49=C17)*($BS$40:$CA$40=O19),$BS$41:$CA$49)),0)</f>
        <v>0</v>
      </c>
      <c r="G41" s="2">
        <f t="array" aca="1" ref="G41" ca="1">IF(O17=C17,SUM(IF(($BR$41:$BR$49=C17)*($BS$40:$CA$40=O20),$BS$41:$CA$49)),0)</f>
        <v>0</v>
      </c>
      <c r="H41" s="2">
        <f t="array" aca="1" ref="H41" ca="1">IF(O17=C17,SUM(IF(($BR$41:$BR$49=C17)*($BS$40:$CA$40=O21),$BS$41:$CA$49)),0)</f>
        <v>0</v>
      </c>
      <c r="I41" s="2">
        <f t="array" aca="1" ref="I41" ca="1">IF(O17=C17,SUM(IF(($BR$41:$BR$49=C17)*($BS$40:$CA$40=O22),$BS$41:$CA$49)),0)</f>
        <v>0</v>
      </c>
      <c r="J41" s="2">
        <f t="array" aca="1" ref="J41" ca="1">IF(O17=C17,SUM(IF(($BR$41:$BR$49=C17)*($BS$40:$CA$40=O23),$BS$41:$CA$49)),0)</f>
        <v>0</v>
      </c>
      <c r="K41" s="2">
        <f t="array" aca="1" ref="K41" ca="1">IF(O17=C17,SUM(IF(($BR$41:$BR$49=C17)*($BS$40:$CA$40=O$24),$BS$41:$CA$49)),0)</f>
        <v>0</v>
      </c>
      <c r="L41" s="2">
        <f t="array" aca="1" ref="L41" ca="1">IF(O17=C17,SUM(IF(($BR$41:$BR$49=C17)*($BS$40:$CA$40=O$25),$BS$41:$CA$49)),0)</f>
        <v>0</v>
      </c>
      <c r="M41" s="4">
        <f t="array" aca="1" ref="M41" ca="1">IF(P17=C17,SUM(IF(($BR$41:$BR$49=C17)*($BS$40:$CA$40=P18),$BS$41:$CA$49)),0)</f>
        <v>0</v>
      </c>
      <c r="N41" s="2">
        <f t="array" aca="1" ref="N41" ca="1">IF(P17=C17,SUM(IF(($BR$41:$BR$49=C17)*($BS$40:$CA$40=P19),$BS$41:$CA$49)),0)</f>
        <v>0</v>
      </c>
      <c r="O41" s="2">
        <f t="array" aca="1" ref="O41" ca="1">IF(P17=C17,SUM(IF(($BR$41:$BR$49=C17)*($BS$40:$CA$40=P20),$BS$41:$CA$49)),0)</f>
        <v>0</v>
      </c>
      <c r="P41" s="2">
        <f t="array" aca="1" ref="P41" ca="1">IF(P17=C17,SUM(IF(($BR$41:$BR$49=C17)*($BS$40:$CA$40=P21),$BS$41:$CA$49)),0)</f>
        <v>0</v>
      </c>
      <c r="Q41" s="2">
        <f t="array" aca="1" ref="Q41" ca="1">IF(P17=C17,SUM(IF(($BR$41:$BR$49=C17)*($BS$40:$CA$40=P22),$BS$41:$CA$49)),0)</f>
        <v>0</v>
      </c>
      <c r="R41" s="2">
        <f t="array" aca="1" ref="R41" ca="1">IF(P17=C17,SUM(IF(($BR$41:$BR$49=C17)*($BS$40:$CA$40=P23),$BS$41:$CA$49)),0)</f>
        <v>0</v>
      </c>
      <c r="S41" s="2">
        <f t="array" aca="1" ref="S41" ca="1">IF(P17=C17,SUM(IF(($BR$41:$BR$49=C17)*($BS$40:$CA$40=P$24),$BS$41:$CA$49)),0)</f>
        <v>0</v>
      </c>
      <c r="T41" s="2">
        <f t="array" aca="1" ref="T41" ca="1">IF(P17=C17,SUM(IF(($BR$41:$BR$49=C17)*($BS$40:$CA$40=P$25),$BS$41:$CA$49)),0)</f>
        <v>0</v>
      </c>
      <c r="U41" s="4">
        <f t="array" aca="1" ref="U41" ca="1">IF(Q17=C17,SUM(IF(($BR$41:$BR$49=C17)*($BS$40:$CA$40=Q18),$BS$41:$CA$49)),0)</f>
        <v>0</v>
      </c>
      <c r="V41" s="2">
        <f t="array" aca="1" ref="V41" ca="1">IF(Q17=C17,SUM(IF(($BR$41:$BR$49=C17)*($BS$40:$CA$40=Q19),$BS$41:$CA$49)),0)</f>
        <v>0</v>
      </c>
      <c r="W41" s="2">
        <f t="array" aca="1" ref="W41" ca="1">IF(Q17=C17,SUM(IF(($BR$41:$BR$49=C17)*($BS$40:$CA$40=Q20),$BS$41:$CA$49)),0)</f>
        <v>0</v>
      </c>
      <c r="X41" s="2">
        <f t="array" aca="1" ref="X41" ca="1">IF(Q17=C17,SUM(IF(($BR$41:$BR$49=C17)*($BS$40:$CA$40=Q21),$BS$41:$CA$49)),0)</f>
        <v>0</v>
      </c>
      <c r="Y41" s="2">
        <f t="array" aca="1" ref="Y41" ca="1">IF(Q17=C17,SUM(IF(($BR$41:$BR$49=C17)*($BS$40:$CA$40=Q22),$BS$41:$CA$49)),0)</f>
        <v>0</v>
      </c>
      <c r="Z41" s="2">
        <f t="array" aca="1" ref="Z41" ca="1">IF(Q17=C17,SUM(IF(($BR$41:$BR$49=C17)*($BS$40:$CA$40=Q23),$BS$41:$CA$49)),0)</f>
        <v>0</v>
      </c>
      <c r="AA41" s="2">
        <f t="array" aca="1" ref="AA41" ca="1">IF(Q17=C17,SUM(IF(($BR$41:$BR$49=C17)*($BS$40:$CA$40=Q$24),$BS$41:$CA$49)),0)</f>
        <v>0</v>
      </c>
      <c r="AB41" s="2">
        <f t="array" aca="1" ref="AB41" ca="1">IF(Q17=C17,SUM(IF(($BR$41:$BR$49=C17)*($BS$40:$CA$40=Q$25),$BS$41:$CA$49)),0)</f>
        <v>0</v>
      </c>
      <c r="AC41" s="4">
        <f t="array" aca="1" ref="AC41" ca="1">IF(R17=C17,SUM(IF(($BR$41:$BR$49=C17)*($BS$40:$CA$40=R18),$BS$41:$CA$49)),0)</f>
        <v>0</v>
      </c>
      <c r="AD41" s="2">
        <f t="array" aca="1" ref="AD41" ca="1">IF(R17=C17,SUM(IF(($BR$41:$BR$49=C17)*($BS$40:$CA$40=R19),$BS$41:$CA$49)),0)</f>
        <v>0</v>
      </c>
      <c r="AE41" s="2">
        <f t="array" aca="1" ref="AE41" ca="1">IF(R17=C17,SUM(IF(($BR$41:$BR$49=C17)*($BS$40:$CA$40=R20),$BS$41:$CA$49)),0)</f>
        <v>0</v>
      </c>
      <c r="AF41" s="2">
        <f t="array" aca="1" ref="AF41" ca="1">IF(R17=C17,SUM(IF(($BR$41:$BR$49=C17)*($BS$40:$CA$40=R21),$BS$41:$CA$49)),0)</f>
        <v>0</v>
      </c>
      <c r="AG41" s="2">
        <f t="array" aca="1" ref="AG41" ca="1">IF(R17=C17,SUM(IF(($BR$41:$BR$49=C17)*($BS$40:$CA$40=R22),$BS$41:$CA$49)),0)</f>
        <v>0</v>
      </c>
      <c r="AH41" s="2">
        <f t="array" aca="1" ref="AH41" ca="1">IF(R17=C17,SUM(IF(($BR$41:$BR$49=C17)*($BS$40:$CA$40=R23),$BS$41:$CA$49)),0)</f>
        <v>0</v>
      </c>
      <c r="AI41" s="2">
        <f t="array" aca="1" ref="AI41" ca="1">IF(R17=C17,SUM(IF(($BR$41:$BR$49=C17)*($BS$40:$CA$40=R$24),$BS$41:$CA$49)),0)</f>
        <v>0</v>
      </c>
      <c r="AJ41" s="2">
        <f t="array" aca="1" ref="AJ41" ca="1">IF(R17=C17,SUM(IF(($BR$41:$BR$49=C17)*($BS$40:$CA$40=R$25),$BS$41:$CA$49)),0)</f>
        <v>0</v>
      </c>
      <c r="AK41" s="4">
        <f t="array" aca="1" ref="AK41" ca="1">IF(S17=C17,SUM(IF(($BR$41:$BR$49=C17)*($BS$40:$CA$40=S18),$BS$41:$CA$49)),0)</f>
        <v>0</v>
      </c>
      <c r="AL41" s="2">
        <f t="array" aca="1" ref="AL41" ca="1">IF(S17=C17,SUM(IF(($BR$41:$BR$49=C17)*($BS$40:$CA$40=S19),$BS$41:$CA$49)),0)</f>
        <v>0</v>
      </c>
      <c r="AM41" s="2">
        <f t="array" aca="1" ref="AM41" ca="1">IF(S17=C17,SUM(IF(($BR$41:$BR$49=C17)*($BS$40:$CA$40=S20),$BS$41:$CA$49)),0)</f>
        <v>0</v>
      </c>
      <c r="AN41" s="2">
        <f t="array" aca="1" ref="AN41" ca="1">IF(S17=C17,SUM(IF(($BR$41:$BR$49=C17)*($BS$40:$CA$40=S21),$BS$41:$CA$49)),0)</f>
        <v>0</v>
      </c>
      <c r="AO41" s="2">
        <f t="array" aca="1" ref="AO41" ca="1">IF(S17=C17,SUM(IF(($BR$41:$BR$49=C17)*($BS$40:$CA$40=S22),$BS$41:$CA$49)),0)</f>
        <v>0</v>
      </c>
      <c r="AP41" s="2">
        <f t="array" aca="1" ref="AP41" ca="1">IF(S17=C17,SUM(IF(($BR$41:$BR$49=C17)*($BS$40:$CA$40=S23),$BS$41:$CA$49)),0)</f>
        <v>0</v>
      </c>
      <c r="AQ41" s="2">
        <f t="array" aca="1" ref="AQ41" ca="1">IF(S17=C17,SUM(IF(($BR$41:$BR$49=C17)*($BS$40:$CA$40=S$24),$BS$41:$CA$49)),0)</f>
        <v>0</v>
      </c>
      <c r="AR41" s="2">
        <f t="array" aca="1" ref="AR41" ca="1">IF(S17=C17,SUM(IF(($BR$41:$BR$49=C17)*($BS$40:$CA$40=S$25),$BS$41:$CA$49)),0)</f>
        <v>0</v>
      </c>
      <c r="AS41" s="4">
        <f t="array" aca="1" ref="AS41" ca="1">IF(T17=C17,SUM(IF(($BR$41:$BR$49=C17)*($BS$40:$CA$40=T18),$BS$41:$CA$49)),0)</f>
        <v>0</v>
      </c>
      <c r="AT41" s="2">
        <f t="array" aca="1" ref="AT41" ca="1">IF(T17=C17,SUM(IF(($BR$41:$BR$49=C17)*($BS$40:$CA$40=T19),$BS$41:$CA$49)),0)</f>
        <v>0</v>
      </c>
      <c r="AU41" s="2">
        <f t="array" aca="1" ref="AU41" ca="1">IF(T17=C17,SUM(IF(($BR$41:$BR$49=C17)*($BS$40:$CA$40=T20),$BS$41:$CA$49)),0)</f>
        <v>0</v>
      </c>
      <c r="AV41" s="2">
        <f t="array" aca="1" ref="AV41" ca="1">IF(T17=C17,SUM(IF(($BR$41:$BR$49=C17)*($BS$40:$CA$40=T21),$BS$41:$CA$49)),0)</f>
        <v>0</v>
      </c>
      <c r="AW41" s="2">
        <f t="array" aca="1" ref="AW41" ca="1">IF(T17=C17,SUM(IF(($BR$41:$BR$49=C17)*($BS$40:$CA$40=T22),$BS$41:$CA$49)),0)</f>
        <v>0</v>
      </c>
      <c r="AX41" s="2">
        <f t="array" aca="1" ref="AX41" ca="1">IF(T17=C17,SUM(IF(($BR$41:$BR$49=C17)*($BS$40:$CA$40=T23),$BS$41:$CA$49)),0)</f>
        <v>0</v>
      </c>
      <c r="AY41" s="2">
        <f t="array" aca="1" ref="AY41" ca="1">IF(T17=C17,SUM(IF(($BR$41:$BR$49=C17)*($BS$40:$CA$40=T$24),$BS$41:$CA$49)),0)</f>
        <v>0</v>
      </c>
      <c r="AZ41" s="2">
        <f t="array" aca="1" ref="AZ41" ca="1">IF(T17=C17,SUM(IF(($BR$41:$BR$49=C17)*($BS$40:$CA$40=T$25),$BS$41:$CA$49)),0)</f>
        <v>0</v>
      </c>
      <c r="BA41" s="4">
        <f t="array" aca="1" ref="BA41" ca="1">IF(U17=C17,SUM(IF(($BR$41:$BR$49=C17)*($BS$40:$CA$40=U$18),$BS$41:$CA$49)),0)</f>
        <v>0</v>
      </c>
      <c r="BB41" s="2">
        <f t="array" aca="1" ref="BB41" ca="1">IF(U17=C17,SUM(IF(($BR$41:$BR$49=C17)*($BS$40:$CA$40=U$19),$BS$41:$CA$49)),0)</f>
        <v>0</v>
      </c>
      <c r="BC41" s="2">
        <f t="array" aca="1" ref="BC41" ca="1">IF(U17=C17,SUM(IF(($BR$41:$BR$49=C17)*($BS$40:$CA$40=U$20),$BS$41:$CA$49)),0)</f>
        <v>0</v>
      </c>
      <c r="BD41" s="2">
        <f t="array" aca="1" ref="BD41" ca="1">IF(U17=C17,SUM(IF(($BR$41:$BR$49=C17)*($BS$40:$CA$40=U$21),$BS$41:$CA$49)),0)</f>
        <v>0</v>
      </c>
      <c r="BE41" s="2">
        <f t="array" aca="1" ref="BE41" ca="1">IF(U17=C17,SUM(IF(($BR$41:$BR$49=C17)*($BS$40:$CA$40=U$22),$BS$41:$CA$49)),0)</f>
        <v>0</v>
      </c>
      <c r="BF41" s="2">
        <f t="array" aca="1" ref="BF41" ca="1">IF(U17=C17,SUM(IF(($BR$41:$BR$49=C17)*($BS$40:$CA$40=U$23),$BS$41:$CA$49)),0)</f>
        <v>0</v>
      </c>
      <c r="BG41" s="2">
        <f t="array" aca="1" ref="BG41" ca="1">IF(U17=C17,SUM(IF(($BR$41:$BR$49=C17)*($BS$40:$CA$40=U$24),$BS$41:$CA$49)),0)</f>
        <v>0</v>
      </c>
      <c r="BH41" s="2">
        <f t="array" aca="1" ref="BH41" ca="1">IF(U17=C17,SUM(IF(($BR$41:$BR$49=C17)*($BS$40:$CA$40=U$25),$BS$41:$CA$49)),0)</f>
        <v>0</v>
      </c>
      <c r="BI41" s="4">
        <f t="array" aca="1" ref="BI41" ca="1">IF(V17=C17,SUM(IF(($BR$41:$BR$49=C17)*($BS$40:$CA$40=V$18),$BS$41:$CA$49)),0)</f>
        <v>0</v>
      </c>
      <c r="BJ41" s="2">
        <f t="array" aca="1" ref="BJ41" ca="1">IF(V17=C17,SUM(IF(($BR$41:$BR$49=C17)*($BS$40:$CA$40=V$19),$BS$41:$CA$49)),0)</f>
        <v>0</v>
      </c>
      <c r="BK41" s="2">
        <f t="array" aca="1" ref="BK41" ca="1">IF(V17=C17,SUM(IF(($BR$41:$BR$49=C17)*($BS$40:$CA$40=V$20),$BS$41:$CA$49)),0)</f>
        <v>0</v>
      </c>
      <c r="BL41" s="2">
        <f t="array" aca="1" ref="BL41" ca="1">IF(V17=C17,SUM(IF(($BR$41:$BR$49=C17)*($BS$40:$CA$40=V$21),$BS$41:$CA$49)),0)</f>
        <v>0</v>
      </c>
      <c r="BM41" s="2">
        <f t="array" aca="1" ref="BM41" ca="1">IF(V17=C17,SUM(IF(($BR$41:$BR$49=C17)*($BS$40:$CA$40=V$22),$BS$41:$CA$49)),0)</f>
        <v>0</v>
      </c>
      <c r="BN41" s="2">
        <f t="array" aca="1" ref="BN41" ca="1">IF(V17=C17,SUM(IF(($BR$41:$BR$49=C17)*($BS$40:$CA$40=V$23),$BS$41:$CA$49)),0)</f>
        <v>0</v>
      </c>
      <c r="BO41" s="2">
        <f t="array" aca="1" ref="BO41" ca="1">IF(V17=C17,SUM(IF(($BR$41:$BR$49=C17)*($BS$40:$CA$40=V$24),$BS$41:$CA$49)),0)</f>
        <v>0</v>
      </c>
      <c r="BP41" s="13">
        <f t="array" aca="1" ref="BP41" ca="1">IF(V17=C17,SUM(IF(($BR$41:$BR$49=C17)*($BS$40:$CA$40=V$25),$BS$41:$CA$49)),0)</f>
        <v>0</v>
      </c>
      <c r="BR41" s="2" t="str">
        <f t="shared" ref="BR41:BR49" si="71">F4</f>
        <v>Langenthal 1</v>
      </c>
      <c r="BS41" s="5"/>
      <c r="BT41" s="6">
        <f ca="1">BT30-BS31</f>
        <v>0</v>
      </c>
      <c r="BU41" s="6">
        <f ca="1">BU30-BS32</f>
        <v>0</v>
      </c>
      <c r="BV41" s="6">
        <f ca="1">BV30-BS33</f>
        <v>0</v>
      </c>
      <c r="BW41" s="6">
        <f ca="1">BW30-BS34</f>
        <v>0</v>
      </c>
      <c r="BX41" s="6">
        <f ca="1">BX30-BS35</f>
        <v>0</v>
      </c>
      <c r="BY41" s="6">
        <f ca="1">BY30-BS36</f>
        <v>0</v>
      </c>
      <c r="BZ41" s="6">
        <f ca="1">BZ30-BS37</f>
        <v>0</v>
      </c>
      <c r="CA41" s="6">
        <f ca="1">CA30-BS38</f>
        <v>0</v>
      </c>
    </row>
    <row r="42" spans="2:79" s="2" customFormat="1" x14ac:dyDescent="0.25">
      <c r="E42" s="12">
        <f t="array" aca="1" ref="E42" ca="1">IF(O18=C18,SUM(IF(($BR$41:$BR$49=C18)*($BS$40:$CA$40=O17),$BS$41:$CA$49)),0)</f>
        <v>0</v>
      </c>
      <c r="F42" s="2">
        <f t="array" aca="1" ref="F42" ca="1">IF(O18=C18,SUM(IF(($BR$41:$BR$49=C18)*($BS$40:$CA$40=O19),$BS$41:$CA$49)),0)</f>
        <v>0</v>
      </c>
      <c r="G42" s="2">
        <f t="array" aca="1" ref="G42" ca="1">IF(O18=C18,SUM(IF(($BR$41:$BR$49=C18)*($BS$40:$CA$40=O20),$BS$41:$CA$49)),0)</f>
        <v>0</v>
      </c>
      <c r="H42" s="2">
        <f t="array" aca="1" ref="H42" ca="1">IF(O18=C18,SUM(IF(($BR$41:$BR$49=C18)*($BS$40:$CA$40=O21),$BS$41:$CA$49)),0)</f>
        <v>0</v>
      </c>
      <c r="I42" s="2">
        <f t="array" aca="1" ref="I42" ca="1">IF(O18=C18,SUM(IF(($BR$41:$BR$49=C18)*($BS$40:$CA$40=O22),$BS$41:$CA$49)),0)</f>
        <v>0</v>
      </c>
      <c r="J42" s="2">
        <f t="array" aca="1" ref="J42" ca="1">IF(O18=C18,SUM(IF(($BR$41:$BR$49=C18)*($BS$40:$CA$40=O23),$BS$41:$CA$49)),0)</f>
        <v>0</v>
      </c>
      <c r="K42" s="2">
        <f t="array" aca="1" ref="K42" ca="1">IF(O18=C18,SUM(IF(($BR$41:$BR$49=C18)*($BS$40:$CA$40=O$24),$BS$41:$CA$49)),0)</f>
        <v>0</v>
      </c>
      <c r="L42" s="2">
        <f t="array" aca="1" ref="L42" ca="1">IF(O18=C18,SUM(IF(($BR$41:$BR$49=C18)*($BS$40:$CA$40=O$25),$BS$41:$CA$49)),0)</f>
        <v>0</v>
      </c>
      <c r="M42" s="4">
        <f t="array" aca="1" ref="M42" ca="1">IF(P18=C18,SUM(IF(($BR$41:$BR$49=C18)*($BS$40:$CA$40=P17),$BS$41:$CA$49)),0)</f>
        <v>0</v>
      </c>
      <c r="N42" s="2">
        <f t="array" aca="1" ref="N42" ca="1">IF(P18=C18,SUM(IF(($BR$41:$BR$49=C18)*($BS$40:$CA$40=P19),$BS$41:$CA$49)),0)</f>
        <v>0</v>
      </c>
      <c r="O42" s="2">
        <f t="array" aca="1" ref="O42" ca="1">IF(P18=C18,SUM(IF(($BR$41:$BR$49=C18)*($BS$40:$CA$40=P20),$BS$41:$CA$49)),0)</f>
        <v>0</v>
      </c>
      <c r="P42" s="2">
        <f t="array" aca="1" ref="P42" ca="1">IF(P18=C18,SUM(IF(($BR$41:$BR$49=C18)*($BS$40:$CA$40=P21),$BS$41:$CA$49)),0)</f>
        <v>0</v>
      </c>
      <c r="Q42" s="2">
        <f t="array" aca="1" ref="Q42" ca="1">IF(P18=C18,SUM(IF(($BR$41:$BR$49=C18)*($BS$40:$CA$40=P22),$BS$41:$CA$49)),0)</f>
        <v>0</v>
      </c>
      <c r="R42" s="2">
        <f t="array" aca="1" ref="R42" ca="1">IF(P18=C18,SUM(IF(($BR$41:$BR$49=C18)*($BS$40:$CA$40=P23),$BS$41:$CA$49)),0)</f>
        <v>0</v>
      </c>
      <c r="S42" s="2">
        <f t="array" aca="1" ref="S42" ca="1">IF(P18=C18,SUM(IF(($BR$41:$BR$49=C18)*($BS$40:$CA$40=P$24),$BS$41:$CA$49)),0)</f>
        <v>0</v>
      </c>
      <c r="T42" s="2">
        <f t="array" aca="1" ref="T42" ca="1">IF(P18=C18,SUM(IF(($BR$41:$BR$49=C18)*($BS$40:$CA$40=P$25),$BS$41:$CA$49)),0)</f>
        <v>0</v>
      </c>
      <c r="U42" s="4">
        <f t="array" aca="1" ref="U42" ca="1">IF(Q18=C18,SUM(IF(($BR$41:$BR$49=C18)*($BS$40:$CA$40=Q17),$BS$41:$CA$49)),0)</f>
        <v>0</v>
      </c>
      <c r="V42" s="2">
        <f t="array" aca="1" ref="V42" ca="1">IF(Q18=C18,SUM(IF(($BR$41:$BR$49=C18)*($BS$40:$CA$40=Q19),$BS$41:$CA$49)),0)</f>
        <v>0</v>
      </c>
      <c r="W42" s="2">
        <f t="array" aca="1" ref="W42" ca="1">IF(Q18=C18,SUM(IF(($BR$41:$BR$49=C18)*($BS$40:$CA$40=Q20),$BS$41:$CA$49)),0)</f>
        <v>0</v>
      </c>
      <c r="X42" s="2">
        <f t="array" aca="1" ref="X42" ca="1">IF(Q18=C18,SUM(IF(($BR$41:$BR$49=C18)*($BS$40:$CA$40=Q21),$BS$41:$CA$49)),0)</f>
        <v>0</v>
      </c>
      <c r="Y42" s="2">
        <f t="array" aca="1" ref="Y42" ca="1">IF(Q18=C18,SUM(IF(($BR$41:$BR$49=C18)*($BS$40:$CA$40=Q22),$BS$41:$CA$49)),0)</f>
        <v>0</v>
      </c>
      <c r="Z42" s="2">
        <f t="array" aca="1" ref="Z42" ca="1">IF(Q18=C18,SUM(IF(($BR$41:$BR$49=C18)*($BS$40:$CA$40=Q23),$BS$41:$CA$49)),0)</f>
        <v>0</v>
      </c>
      <c r="AA42" s="2">
        <f t="array" aca="1" ref="AA42" ca="1">IF(Q18=C18,SUM(IF(($BR$41:$BR$49=C18)*($BS$40:$CA$40=Q$24),$BS$41:$CA$49)),0)</f>
        <v>0</v>
      </c>
      <c r="AB42" s="2">
        <f t="array" aca="1" ref="AB42" ca="1">IF(Q18=C18,SUM(IF(($BR$41:$BR$49=C18)*($BS$40:$CA$40=Q$25),$BS$41:$CA$49)),0)</f>
        <v>0</v>
      </c>
      <c r="AC42" s="4">
        <f t="array" aca="1" ref="AC42" ca="1">IF(R18=C18,SUM(IF(($BR$41:$BR$49=C18)*($BS$40:$CA$40=R17),$BS$41:$CA$49)),0)</f>
        <v>0</v>
      </c>
      <c r="AD42" s="2">
        <f t="array" aca="1" ref="AD42" ca="1">IF(R18=C18,SUM(IF(($BR$41:$BR$49=C18)*($BS$40:$CA$40=R19),$BS$41:$CA$49)),0)</f>
        <v>0</v>
      </c>
      <c r="AE42" s="2">
        <f t="array" aca="1" ref="AE42" ca="1">IF(R18=C18,SUM(IF(($BR$41:$BR$49=C18)*($BS$40:$CA$40=R20),$BS$41:$CA$49)),0)</f>
        <v>0</v>
      </c>
      <c r="AF42" s="2">
        <f t="array" aca="1" ref="AF42" ca="1">IF(R18=C18,SUM(IF(($BR$41:$BR$49=C18)*($BS$40:$CA$40=R21),$BS$41:$CA$49)),0)</f>
        <v>0</v>
      </c>
      <c r="AG42" s="2">
        <f t="array" aca="1" ref="AG42" ca="1">IF(R18=C18,SUM(IF(($BR$41:$BR$49=C18)*($BS$40:$CA$40=R22),$BS$41:$CA$49)),0)</f>
        <v>0</v>
      </c>
      <c r="AH42" s="2">
        <f t="array" aca="1" ref="AH42" ca="1">IF(R18=C18,SUM(IF(($BR$41:$BR$49=C18)*($BS$40:$CA$40=R23),$BS$41:$CA$49)),0)</f>
        <v>0</v>
      </c>
      <c r="AI42" s="2">
        <f t="array" aca="1" ref="AI42" ca="1">IF(R18=C18,SUM(IF(($BR$41:$BR$49=C18)*($BS$40:$CA$40=R$24),$BS$41:$CA$49)),0)</f>
        <v>0</v>
      </c>
      <c r="AJ42" s="2">
        <f t="array" aca="1" ref="AJ42" ca="1">IF(R18=C18,SUM(IF(($BR$41:$BR$49=C18)*($BS$40:$CA$40=R$25),$BS$41:$CA$49)),0)</f>
        <v>0</v>
      </c>
      <c r="AK42" s="4">
        <f t="array" aca="1" ref="AK42" ca="1">IF(S18=C18,SUM(IF(($BR$41:$BR$49=C18)*($BS$40:$CA$40=S17),$BS$41:$CA$49)),0)</f>
        <v>0</v>
      </c>
      <c r="AL42" s="2">
        <f t="array" aca="1" ref="AL42" ca="1">IF(S18=C18,SUM(IF(($BR$41:$BR$49=C18)*($BS$40:$CA$40=S19),$BS$41:$CA$49)),0)</f>
        <v>0</v>
      </c>
      <c r="AM42" s="2">
        <f t="array" aca="1" ref="AM42" ca="1">IF(S18=C18,SUM(IF(($BR$41:$BR$49=C18)*($BS$40:$CA$40=S20),$BS$41:$CA$49)),0)</f>
        <v>0</v>
      </c>
      <c r="AN42" s="2">
        <f t="array" aca="1" ref="AN42" ca="1">IF(S18=C18,SUM(IF(($BR$41:$BR$49=C18)*($BS$40:$CA$40=S21),$BS$41:$CA$49)),0)</f>
        <v>0</v>
      </c>
      <c r="AO42" s="2">
        <f t="array" aca="1" ref="AO42" ca="1">IF(S18=C18,SUM(IF(($BR$41:$BR$49=C18)*($BS$40:$CA$40=S22),$BS$41:$CA$49)),0)</f>
        <v>0</v>
      </c>
      <c r="AP42" s="2">
        <f t="array" aca="1" ref="AP42" ca="1">IF(S18=C18,SUM(IF(($BR$41:$BR$49=C18)*($BS$40:$CA$40=S23),$BS$41:$CA$49)),0)</f>
        <v>0</v>
      </c>
      <c r="AQ42" s="2">
        <f t="array" aca="1" ref="AQ42" ca="1">IF(S18=C18,SUM(IF(($BR$41:$BR$49=C18)*($BS$40:$CA$40=S$24),$BS$41:$CA$49)),0)</f>
        <v>0</v>
      </c>
      <c r="AR42" s="2">
        <f t="array" aca="1" ref="AR42" ca="1">IF(S18=C18,SUM(IF(($BR$41:$BR$49=C18)*($BS$40:$CA$40=S$25),$BS$41:$CA$49)),0)</f>
        <v>0</v>
      </c>
      <c r="AS42" s="4">
        <f t="array" aca="1" ref="AS42" ca="1">IF(T18=C18,SUM(IF(($BR$41:$BR$49=C18)*($BS$40:$CA$40=T17),$BS$41:$CA$49)),0)</f>
        <v>0</v>
      </c>
      <c r="AT42" s="2">
        <f t="array" aca="1" ref="AT42" ca="1">IF(T18=C18,SUM(IF(($BR$41:$BR$49=C18)*($BS$40:$CA$40=T19),$BS$41:$CA$49)),0)</f>
        <v>0</v>
      </c>
      <c r="AU42" s="2">
        <f t="array" aca="1" ref="AU42" ca="1">IF(T18=C18,SUM(IF(($BR$41:$BR$49=C18)*($BS$40:$CA$40=T20),$BS$41:$CA$49)),0)</f>
        <v>0</v>
      </c>
      <c r="AV42" s="2">
        <f t="array" aca="1" ref="AV42" ca="1">IF(T18=C18,SUM(IF(($BR$41:$BR$49=C18)*($BS$40:$CA$40=T21),$BS$41:$CA$49)),0)</f>
        <v>0</v>
      </c>
      <c r="AW42" s="2">
        <f t="array" aca="1" ref="AW42" ca="1">IF(T18=C18,SUM(IF(($BR$41:$BR$49=C18)*($BS$40:$CA$40=T22),$BS$41:$CA$49)),0)</f>
        <v>0</v>
      </c>
      <c r="AX42" s="2">
        <f t="array" aca="1" ref="AX42" ca="1">IF(T18=C18,SUM(IF(($BR$41:$BR$49=C18)*($BS$40:$CA$40=T23),$BS$41:$CA$49)),0)</f>
        <v>0</v>
      </c>
      <c r="AY42" s="2">
        <f t="array" aca="1" ref="AY42" ca="1">IF(T18=C18,SUM(IF(($BR$41:$BR$49=C18)*($BS$40:$CA$40=T$24),$BS$41:$CA$49)),0)</f>
        <v>0</v>
      </c>
      <c r="AZ42" s="2">
        <f t="array" aca="1" ref="AZ42" ca="1">IF(T18=C18,SUM(IF(($BR$41:$BR$49=C18)*($BS$40:$CA$40=T$25),$BS$41:$CA$49)),0)</f>
        <v>0</v>
      </c>
      <c r="BA42" s="4">
        <f t="array" aca="1" ref="BA42" ca="1">IF(U18=C18,SUM(IF(($BR$41:$BR$49=C18)*($BS$40:$CA$40=U$17),$BS$41:$CA$49)),0)</f>
        <v>0</v>
      </c>
      <c r="BB42" s="2">
        <f t="array" aca="1" ref="BB42" ca="1">IF(U18=C18,SUM(IF(($BR$41:$BR$49=C18)*($BS$40:$CA$40=U$19),$BS$41:$CA$49)),0)</f>
        <v>0</v>
      </c>
      <c r="BC42" s="2">
        <f t="array" aca="1" ref="BC42" ca="1">IF(U18=C18,SUM(IF(($BR$41:$BR$49=C18)*($BS$40:$CA$40=U$20),$BS$41:$CA$49)),0)</f>
        <v>0</v>
      </c>
      <c r="BD42" s="2">
        <f t="array" aca="1" ref="BD42" ca="1">IF(U18=C18,SUM(IF(($BR$41:$BR$49=C18)*($BS$40:$CA$40=U$21),$BS$41:$CA$49)),0)</f>
        <v>0</v>
      </c>
      <c r="BE42" s="2">
        <f t="array" aca="1" ref="BE42" ca="1">IF(U18=C18,SUM(IF(($BR$41:$BR$49=C18)*($BS$40:$CA$40=U$22),$BS$41:$CA$49)),0)</f>
        <v>0</v>
      </c>
      <c r="BF42" s="2">
        <f t="array" aca="1" ref="BF42" ca="1">IF(U18=C18,SUM(IF(($BR$41:$BR$49=C18)*($BS$40:$CA$40=U$23),$BS$41:$CA$49)),0)</f>
        <v>0</v>
      </c>
      <c r="BG42" s="2">
        <f t="array" aca="1" ref="BG42" ca="1">IF(U18=C18,SUM(IF(($BR$41:$BR$49=C18)*($BS$40:$CA$40=U$24),$BS$41:$CA$49)),0)</f>
        <v>0</v>
      </c>
      <c r="BH42" s="2">
        <f t="array" aca="1" ref="BH42" ca="1">IF(U18=C18,SUM(IF(($BR$41:$BR$49=C18)*($BS$40:$CA$40=U$25),$BS$41:$CA$49)),0)</f>
        <v>0</v>
      </c>
      <c r="BI42" s="4">
        <f t="array" aca="1" ref="BI42" ca="1">IF(V18=C18,SUM(IF(($BR$41:$BR$49=C18)*($BS$40:$CA$40=V$18),$BS$41:$CA$49)),0)</f>
        <v>0</v>
      </c>
      <c r="BJ42" s="2">
        <f t="array" aca="1" ref="BJ42" ca="1">IF(V18=C18,SUM(IF(($BR$41:$BR$49=C18)*($BS$40:$CA$40=V$19),$BS$41:$CA$49)),0)</f>
        <v>0</v>
      </c>
      <c r="BK42" s="2">
        <f t="array" aca="1" ref="BK42" ca="1">IF(V18=C18,SUM(IF(($BR$41:$BR$49=C18)*($BS$40:$CA$40=V$20),$BS$41:$CA$49)),0)</f>
        <v>0</v>
      </c>
      <c r="BL42" s="2">
        <f t="array" aca="1" ref="BL42" ca="1">IF(V18=C18,SUM(IF(($BR$41:$BR$49=C18)*($BS$40:$CA$40=V$21),$BS$41:$CA$49)),0)</f>
        <v>0</v>
      </c>
      <c r="BM42" s="2">
        <f t="array" aca="1" ref="BM42" ca="1">IF(V18=C18,SUM(IF(($BR$41:$BR$49=C18)*($BS$40:$CA$40=V$22),$BS$41:$CA$49)),0)</f>
        <v>0</v>
      </c>
      <c r="BN42" s="2">
        <f t="array" aca="1" ref="BN42" ca="1">IF(V18=C18,SUM(IF(($BR$41:$BR$49=C18)*($BS$40:$CA$40=V$23),$BS$41:$CA$49)),0)</f>
        <v>0</v>
      </c>
      <c r="BO42" s="2">
        <f t="array" aca="1" ref="BO42" ca="1">IF(V18=C18,SUM(IF(($BR$41:$BR$49=C18)*($BS$40:$CA$40=V$24),$BS$41:$CA$49)),0)</f>
        <v>0</v>
      </c>
      <c r="BP42" s="13">
        <f t="array" aca="1" ref="BP42" ca="1">IF(V18=C18,SUM(IF(($BR$41:$BR$49=C18)*($BS$40:$CA$40=V$25),$BS$41:$CA$49)),0)</f>
        <v>0</v>
      </c>
      <c r="BR42" s="2" t="str">
        <f t="shared" si="71"/>
        <v>Murten 1</v>
      </c>
      <c r="BS42" s="7">
        <f ca="1">IF(BT41="","",-1*BT41)</f>
        <v>0</v>
      </c>
      <c r="BT42" s="5"/>
      <c r="BU42" s="6">
        <f ca="1">BU31-BT32</f>
        <v>0</v>
      </c>
      <c r="BV42" s="6">
        <f ca="1">BV31-BT33</f>
        <v>0</v>
      </c>
      <c r="BW42" s="6">
        <f ca="1">BW31-BT34</f>
        <v>0</v>
      </c>
      <c r="BX42" s="6">
        <f ca="1">BX31-BT35</f>
        <v>0</v>
      </c>
      <c r="BY42" s="6">
        <f ca="1">BY31-BT36</f>
        <v>0</v>
      </c>
      <c r="BZ42" s="6">
        <f ca="1">BZ31-BT37</f>
        <v>0</v>
      </c>
      <c r="CA42" s="6">
        <f ca="1">CA31-BT38</f>
        <v>0</v>
      </c>
    </row>
    <row r="43" spans="2:79" s="2" customFormat="1" x14ac:dyDescent="0.25">
      <c r="E43" s="12">
        <f t="array" aca="1" ref="E43" ca="1">IF(O19=C19,SUM(IF(($BR$41:$BR$49=C19)*($BS$40:$CA$40=O17),$BS$41:$CA$49)),0)</f>
        <v>0</v>
      </c>
      <c r="F43" s="2">
        <f t="array" aca="1" ref="F43" ca="1">IF(O19=C19,SUM(IF(($BR$41:$BR$49=C19)*($BS$40:$CA$40=O18),$BS$41:$CA$49)),0)</f>
        <v>0</v>
      </c>
      <c r="G43" s="2">
        <f t="array" aca="1" ref="G43" ca="1">IF(O19=C19,SUM(IF(($BR$41:$BR$49=C19)*($BS$40:$CA$40=O20),$BS$41:$CA$49)),0)</f>
        <v>0</v>
      </c>
      <c r="H43" s="2">
        <f t="array" aca="1" ref="H43" ca="1">IF(O19=C19,SUM(IF(($BR$41:$BR$49=C19)*($BS$40:$CA$40=O21),$BS$41:$CA$49)),0)</f>
        <v>0</v>
      </c>
      <c r="I43" s="2">
        <f t="array" aca="1" ref="I43" ca="1">IF(O19=C19,SUM(IF(($BR$41:$BR$49=C19)*($BS$40:$CA$40=O22),$BS$41:$CA$49)),0)</f>
        <v>0</v>
      </c>
      <c r="J43" s="2">
        <f t="array" aca="1" ref="J43" ca="1">IF(O19=C19,SUM(IF(($BR$41:$BR$49=C19)*($BS$40:$CA$40=O23),$BS$41:$CA$49)),0)</f>
        <v>0</v>
      </c>
      <c r="K43" s="2">
        <f t="array" aca="1" ref="K43" ca="1">IF(O19=C19,SUM(IF(($BR$41:$BR$49=C19)*($BS$40:$CA$40=O$24),$BS$41:$CA$49)),0)</f>
        <v>0</v>
      </c>
      <c r="L43" s="2">
        <f t="array" aca="1" ref="L43" ca="1">IF(O19=C19,SUM(IF(($BR$41:$BR$49=C19)*($BS$40:$CA$40=O$25),$BS$41:$CA$49)),0)</f>
        <v>0</v>
      </c>
      <c r="M43" s="4">
        <f t="array" aca="1" ref="M43" ca="1">IF(P19=C19,SUM(IF(($BR$41:$BR$49=C19)*($BS$40:$CA$40=P17),$BS$41:$CA$49)),0)</f>
        <v>0</v>
      </c>
      <c r="N43" s="2">
        <f t="array" aca="1" ref="N43" ca="1">IF(P19=C19,SUM(IF(($BR$41:$BR$49=C19)*($BS$40:$CA$40=P18),$BS$41:$CA$49)),0)</f>
        <v>0</v>
      </c>
      <c r="O43" s="2">
        <f t="array" aca="1" ref="O43" ca="1">IF(P19=C19,SUM(IF(($BR$41:$BR$49=C19)*($BS$40:$CA$40=P20),$BS$41:$CA$49)),0)</f>
        <v>0</v>
      </c>
      <c r="P43" s="2">
        <f t="array" aca="1" ref="P43" ca="1">IF(P19=C19,SUM(IF(($BR$41:$BR$49=C19)*($BS$40:$CA$40=P21),$BS$41:$CA$49)),0)</f>
        <v>0</v>
      </c>
      <c r="Q43" s="2">
        <f t="array" aca="1" ref="Q43" ca="1">IF(P19=C19,SUM(IF(($BR$41:$BR$49=C19)*($BS$40:$CA$40=P22),$BS$41:$CA$49)),0)</f>
        <v>0</v>
      </c>
      <c r="R43" s="2">
        <f t="array" aca="1" ref="R43" ca="1">IF(P19=C19,SUM(IF(($BR$41:$BR$49=C19)*($BS$40:$CA$40=P23),$BS$41:$CA$49)),0)</f>
        <v>0</v>
      </c>
      <c r="S43" s="2">
        <f t="array" aca="1" ref="S43" ca="1">IF(P19=C19,SUM(IF(($BR$41:$BR$49=C19)*($BS$40:$CA$40=P$24),$BS$41:$CA$49)),0)</f>
        <v>0</v>
      </c>
      <c r="T43" s="2">
        <f t="array" aca="1" ref="T43" ca="1">IF(P19=C19,SUM(IF(($BR$41:$BR$49=C19)*($BS$40:$CA$40=P$25),$BS$41:$CA$49)),0)</f>
        <v>0</v>
      </c>
      <c r="U43" s="4">
        <f t="array" aca="1" ref="U43" ca="1">IF(Q19=C19,SUM(IF(($BR$41:$BR$49=C19)*($BS$40:$CA$40=Q17),$BS$41:$CA$49)),0)</f>
        <v>0</v>
      </c>
      <c r="V43" s="2">
        <f t="array" aca="1" ref="V43" ca="1">IF(Q19=C19,SUM(IF(($BR$41:$BR$49=C19)*($BS$40:$CA$40=Q18),$BS$41:$CA$49)),0)</f>
        <v>0</v>
      </c>
      <c r="W43" s="2">
        <f t="array" aca="1" ref="W43" ca="1">IF(Q19=C19,SUM(IF(($BR$41:$BR$49=C19)*($BS$40:$CA$40=Q20),$BS$41:$CA$49)),0)</f>
        <v>0</v>
      </c>
      <c r="X43" s="2">
        <f t="array" aca="1" ref="X43" ca="1">IF(Q19=C19,SUM(IF(($BR$41:$BR$49=C19)*($BS$40:$CA$40=Q21),$BS$41:$CA$49)),0)</f>
        <v>0</v>
      </c>
      <c r="Y43" s="2">
        <f t="array" aca="1" ref="Y43" ca="1">IF(Q19=C19,SUM(IF(($BR$41:$BR$49=C19)*($BS$40:$CA$40=Q22),$BS$41:$CA$49)),0)</f>
        <v>0</v>
      </c>
      <c r="Z43" s="2">
        <f t="array" aca="1" ref="Z43" ca="1">IF(Q19=C19,SUM(IF(($BR$41:$BR$49=C19)*($BS$40:$CA$40=Q23),$BS$41:$CA$49)),0)</f>
        <v>0</v>
      </c>
      <c r="AA43" s="2">
        <f t="array" aca="1" ref="AA43" ca="1">IF(Q19=C19,SUM(IF(($BR$41:$BR$49=C19)*($BS$40:$CA$40=Q$24),$BS$41:$CA$49)),0)</f>
        <v>0</v>
      </c>
      <c r="AB43" s="2">
        <f t="array" aca="1" ref="AB43" ca="1">IF(Q19=C19,SUM(IF(($BR$41:$BR$49=C19)*($BS$40:$CA$40=Q$25),$BS$41:$CA$49)),0)</f>
        <v>0</v>
      </c>
      <c r="AC43" s="4">
        <f t="array" aca="1" ref="AC43" ca="1">IF(R19=C19,SUM(IF(($BR$41:$BR$49=C19)*($BS$40:$CA$40=R17),$BS$41:$CA$49)),0)</f>
        <v>0</v>
      </c>
      <c r="AD43" s="2">
        <f t="array" aca="1" ref="AD43" ca="1">IF(R19=C19,SUM(IF(($BR$41:$BR$49=C19)*($BS$40:$CA$40=R18),$BS$41:$CA$49)),0)</f>
        <v>0</v>
      </c>
      <c r="AE43" s="2">
        <f t="array" aca="1" ref="AE43" ca="1">IF(R19=C19,SUM(IF(($BR$41:$BR$49=C19)*($BS$40:$CA$40=R20),$BS$41:$CA$49)),0)</f>
        <v>0</v>
      </c>
      <c r="AF43" s="2">
        <f t="array" aca="1" ref="AF43" ca="1">IF(R19=C19,SUM(IF(($BR$41:$BR$49=C19)*($BS$40:$CA$40=R21),$BS$41:$CA$49)),0)</f>
        <v>0</v>
      </c>
      <c r="AG43" s="2">
        <f t="array" aca="1" ref="AG43" ca="1">IF(R19=C19,SUM(IF(($BR$41:$BR$49=C19)*($BS$40:$CA$40=R22),$BS$41:$CA$49)),0)</f>
        <v>0</v>
      </c>
      <c r="AH43" s="2">
        <f t="array" aca="1" ref="AH43" ca="1">IF(R19=C19,SUM(IF(($BR$41:$BR$49=C19)*($BS$40:$CA$40=R23),$BS$41:$CA$49)),0)</f>
        <v>0</v>
      </c>
      <c r="AI43" s="2">
        <f t="array" aca="1" ref="AI43" ca="1">IF(R19=C19,SUM(IF(($BR$41:$BR$49=C19)*($BS$40:$CA$40=R$24),$BS$41:$CA$49)),0)</f>
        <v>0</v>
      </c>
      <c r="AJ43" s="2">
        <f t="array" aca="1" ref="AJ43" ca="1">IF(R19=C19,SUM(IF(($BR$41:$BR$49=C19)*($BS$40:$CA$40=R$25),$BS$41:$CA$49)),0)</f>
        <v>0</v>
      </c>
      <c r="AK43" s="4">
        <f t="array" aca="1" ref="AK43" ca="1">IF(S19=C19,SUM(IF(($BR$41:$BR$49=C19)*($BS$40:$CA$40=S17),$BS$41:$CA$49)),0)</f>
        <v>0</v>
      </c>
      <c r="AL43" s="2">
        <f t="array" aca="1" ref="AL43" ca="1">IF(S19=C19,SUM(IF(($BR$41:$BR$49=C19)*($BS$40:$CA$40=S18),$BS$41:$CA$49)),0)</f>
        <v>0</v>
      </c>
      <c r="AM43" s="2">
        <f t="array" aca="1" ref="AM43" ca="1">IF(S19=C19,SUM(IF(($BR$41:$BR$49=C19)*($BS$40:$CA$40=S20),$BS$41:$CA$49)),0)</f>
        <v>0</v>
      </c>
      <c r="AN43" s="2">
        <f t="array" aca="1" ref="AN43" ca="1">IF(S19=C19,SUM(IF(($BR$41:$BR$49=C19)*($BS$40:$CA$40=S21),$BS$41:$CA$49)),0)</f>
        <v>0</v>
      </c>
      <c r="AO43" s="2">
        <f t="array" aca="1" ref="AO43" ca="1">IF(S19=C19,SUM(IF(($BR$41:$BR$49=C19)*($BS$40:$CA$40=S22),$BS$41:$CA$49)),0)</f>
        <v>0</v>
      </c>
      <c r="AP43" s="2">
        <f t="array" aca="1" ref="AP43" ca="1">IF(S19=C19,SUM(IF(($BR$41:$BR$49=C19)*($BS$40:$CA$40=S23),$BS$41:$CA$49)),0)</f>
        <v>0</v>
      </c>
      <c r="AQ43" s="2">
        <f t="array" aca="1" ref="AQ43" ca="1">IF(S19=C19,SUM(IF(($BR$41:$BR$49=C19)*($BS$40:$CA$40=S$24),$BS$41:$CA$49)),0)</f>
        <v>0</v>
      </c>
      <c r="AR43" s="2">
        <f t="array" aca="1" ref="AR43" ca="1">IF(S19=C19,SUM(IF(($BR$41:$BR$49=C19)*($BS$40:$CA$40=S$25),$BS$41:$CA$49)),0)</f>
        <v>0</v>
      </c>
      <c r="AS43" s="4">
        <f t="array" aca="1" ref="AS43" ca="1">IF(T19=C19,SUM(IF(($BR$41:$BR$49=C19)*($BS$40:$CA$40=T17),$BS$41:$CA$49)),0)</f>
        <v>0</v>
      </c>
      <c r="AT43" s="2">
        <f t="array" aca="1" ref="AT43" ca="1">IF(T19=C19,SUM(IF(($BR$41:$BR$49=C19)*($BS$40:$CA$40=T18),$BS$41:$CA$49)),0)</f>
        <v>0</v>
      </c>
      <c r="AU43" s="2">
        <f t="array" aca="1" ref="AU43" ca="1">IF(T19=C19,SUM(IF(($BR$41:$BR$49=C19)*($BS$40:$CA$40=T20),$BS$41:$CA$49)),0)</f>
        <v>0</v>
      </c>
      <c r="AV43" s="2">
        <f t="array" aca="1" ref="AV43" ca="1">IF(T19=C19,SUM(IF(($BR$41:$BR$49=C19)*($BS$40:$CA$40=T21),$BS$41:$CA$49)),0)</f>
        <v>0</v>
      </c>
      <c r="AW43" s="2">
        <f t="array" aca="1" ref="AW43" ca="1">IF(T19=C19,SUM(IF(($BR$41:$BR$49=C19)*($BS$40:$CA$40=T22),$BS$41:$CA$49)),0)</f>
        <v>0</v>
      </c>
      <c r="AX43" s="2">
        <f t="array" aca="1" ref="AX43" ca="1">IF(T19=C19,SUM(IF(($BR$41:$BR$49=C19)*($BS$40:$CA$40=T23),$BS$41:$CA$49)),0)</f>
        <v>0</v>
      </c>
      <c r="AY43" s="2">
        <f t="array" aca="1" ref="AY43" ca="1">IF(T19=C19,SUM(IF(($BR$41:$BR$49=C19)*($BS$40:$CA$40=T$24),$BS$41:$CA$49)),0)</f>
        <v>0</v>
      </c>
      <c r="AZ43" s="2">
        <f t="array" aca="1" ref="AZ43" ca="1">IF(T19=C19,SUM(IF(($BR$41:$BR$49=C19)*($BS$40:$CA$40=T$25),$BS$41:$CA$49)),0)</f>
        <v>0</v>
      </c>
      <c r="BA43" s="4">
        <f t="array" aca="1" ref="BA43" ca="1">IF(U19=C19,SUM(IF(($BR$41:$BR$49=C19)*($BS$40:$CA$40=U$17),$BS$41:$CA$49)),0)</f>
        <v>0</v>
      </c>
      <c r="BB43" s="2">
        <f t="array" aca="1" ref="BB43" ca="1">IF(U19=C19,SUM(IF(($BR$41:$BR$49=C19)*($BS$40:$CA$40=U$18),$BS$41:$CA$49)),0)</f>
        <v>0</v>
      </c>
      <c r="BC43" s="2">
        <f t="array" aca="1" ref="BC43" ca="1">IF(U19=C19,SUM(IF(($BR$41:$BR$49=C19)*($BS$40:$CA$40=U$20),$BS$41:$CA$49)),0)</f>
        <v>0</v>
      </c>
      <c r="BD43" s="2">
        <f t="array" aca="1" ref="BD43" ca="1">IF(U19=C19,SUM(IF(($BR$41:$BR$49=C19)*($BS$40:$CA$40=U$21),$BS$41:$CA$49)),0)</f>
        <v>0</v>
      </c>
      <c r="BE43" s="2">
        <f t="array" aca="1" ref="BE43" ca="1">IF(U19=C19,SUM(IF(($BR$41:$BR$49=C19)*($BS$40:$CA$40=U$22),$BS$41:$CA$49)),0)</f>
        <v>0</v>
      </c>
      <c r="BF43" s="2">
        <f t="array" aca="1" ref="BF43" ca="1">IF(U19=C19,SUM(IF(($BR$41:$BR$49=C19)*($BS$40:$CA$40=U$23),$BS$41:$CA$49)),0)</f>
        <v>0</v>
      </c>
      <c r="BG43" s="2">
        <f t="array" aca="1" ref="BG43" ca="1">IF(U19=C19,SUM(IF(($BR$41:$BR$49=C19)*($BS$40:$CA$40=U$24),$BS$41:$CA$49)),0)</f>
        <v>0</v>
      </c>
      <c r="BH43" s="2">
        <f t="array" aca="1" ref="BH43" ca="1">IF(U19=C19,SUM(IF(($BR$41:$BR$49=C19)*($BS$40:$CA$40=U$25),$BS$41:$CA$49)),0)</f>
        <v>0</v>
      </c>
      <c r="BI43" s="4">
        <f t="array" aca="1" ref="BI43" ca="1">IF(V19=C19,SUM(IF(($BR$41:$BR$49=C19)*($BS$40:$CA$40=V$18),$BS$41:$CA$49)),0)</f>
        <v>0</v>
      </c>
      <c r="BJ43" s="2">
        <f t="array" aca="1" ref="BJ43" ca="1">IF(V19=C19,SUM(IF(($BR$41:$BR$49=C19)*($BS$40:$CA$40=V$19),$BS$41:$CA$49)),0)</f>
        <v>0</v>
      </c>
      <c r="BK43" s="2">
        <f t="array" aca="1" ref="BK43" ca="1">IF(V19=C19,SUM(IF(($BR$41:$BR$49=C19)*($BS$40:$CA$40=V$20),$BS$41:$CA$49)),0)</f>
        <v>0</v>
      </c>
      <c r="BL43" s="2">
        <f t="array" aca="1" ref="BL43" ca="1">IF(V19=C19,SUM(IF(($BR$41:$BR$49=C19)*($BS$40:$CA$40=V$21),$BS$41:$CA$49)),0)</f>
        <v>0</v>
      </c>
      <c r="BM43" s="2">
        <f t="array" aca="1" ref="BM43" ca="1">IF(V19=C19,SUM(IF(($BR$41:$BR$49=C19)*($BS$40:$CA$40=V$22),$BS$41:$CA$49)),0)</f>
        <v>0</v>
      </c>
      <c r="BN43" s="2">
        <f t="array" aca="1" ref="BN43" ca="1">IF(V19=C19,SUM(IF(($BR$41:$BR$49=C19)*($BS$40:$CA$40=V$23),$BS$41:$CA$49)),0)</f>
        <v>0</v>
      </c>
      <c r="BO43" s="2">
        <f t="array" aca="1" ref="BO43" ca="1">IF(V19=C19,SUM(IF(($BR$41:$BR$49=C19)*($BS$40:$CA$40=V$24),$BS$41:$CA$49)),0)</f>
        <v>0</v>
      </c>
      <c r="BP43" s="13">
        <f t="array" aca="1" ref="BP43" ca="1">IF(V19=C19,SUM(IF(($BR$41:$BR$49=C19)*($BS$40:$CA$40=V$25),$BS$41:$CA$49)),0)</f>
        <v>0</v>
      </c>
      <c r="BR43" s="2" t="str">
        <f t="shared" si="71"/>
        <v>Thun</v>
      </c>
      <c r="BS43" s="7">
        <f ca="1">IF(BU41="","",-1*BU41)</f>
        <v>0</v>
      </c>
      <c r="BT43" s="7">
        <f ca="1">IF(BU42="","",-1*BU42)</f>
        <v>0</v>
      </c>
      <c r="BU43" s="5"/>
      <c r="BV43" s="6">
        <f ca="1">BV32-BU33</f>
        <v>0</v>
      </c>
      <c r="BW43" s="6">
        <f ca="1">BW32-BU34</f>
        <v>0</v>
      </c>
      <c r="BX43" s="6">
        <f ca="1">BX32-BU35</f>
        <v>0</v>
      </c>
      <c r="BY43" s="6">
        <f ca="1">BY32-BU36</f>
        <v>0</v>
      </c>
      <c r="BZ43" s="6">
        <f ca="1">BZ32-BU37</f>
        <v>0</v>
      </c>
      <c r="CA43" s="6">
        <f ca="1">CA32-BU38</f>
        <v>0</v>
      </c>
    </row>
    <row r="44" spans="2:79" s="2" customFormat="1" x14ac:dyDescent="0.25">
      <c r="E44" s="12">
        <f t="array" aca="1" ref="E44" ca="1">IF(O20=C20,SUM(IF(($BR$41:$BR$49=C20)*($BS$40:$CA$40=O17),$BS$41:$CA$49)),0)</f>
        <v>0</v>
      </c>
      <c r="F44" s="2">
        <f t="array" aca="1" ref="F44" ca="1">IF(O20=C20,SUM(IF(($BR$41:$BR$49=C20)*($BS$40:$CA$40=O18),$BS$41:$CA$49)),0)</f>
        <v>0</v>
      </c>
      <c r="G44" s="2">
        <f t="array" aca="1" ref="G44" ca="1">IF(O20=C20,SUM(IF(($BR$41:$BR$49=C20)*($BS$40:$CA$40=O19),$BS$41:$CA$49)),0)</f>
        <v>0</v>
      </c>
      <c r="H44" s="2">
        <f t="array" aca="1" ref="H44" ca="1">IF(O20=C20,SUM(IF(($BR$41:$BR$49=C20)*($BS$40:$CA$40=O21),$BS$41:$CA$49)),0)</f>
        <v>0</v>
      </c>
      <c r="I44" s="2">
        <f t="array" aca="1" ref="I44" ca="1">IF(O20=C20,SUM(IF(($BR$41:$BR$49=C20)*($BS$40:$CA$40=O22),$BS$41:$CA$49)),0)</f>
        <v>0</v>
      </c>
      <c r="J44" s="2">
        <f t="array" aca="1" ref="J44" ca="1">IF(O20=C20,SUM(IF(($BR$41:$BR$49=C20)*($BS$40:$CA$40=O23),$BS$41:$CA$49)),0)</f>
        <v>0</v>
      </c>
      <c r="K44" s="2">
        <f t="array" aca="1" ref="K44" ca="1">IF(O20=C20,SUM(IF(($BR$41:$BR$49=C20)*($BS$40:$CA$40=O$24),$BS$41:$CA$49)),0)</f>
        <v>0</v>
      </c>
      <c r="L44" s="2">
        <f t="array" aca="1" ref="L44" ca="1">IF(O20=C20,SUM(IF(($BR$41:$BR$49=C20)*($BS$40:$CA$40=O$25),$BS$41:$CA$49)),0)</f>
        <v>0</v>
      </c>
      <c r="M44" s="4">
        <f t="array" aca="1" ref="M44" ca="1">IF(P20=C20,SUM(IF(($BR$41:$BR$49=C20)*($BS$40:$CA$40=P17),$BS$41:$CA$49)),0)</f>
        <v>0</v>
      </c>
      <c r="N44" s="2">
        <f t="array" aca="1" ref="N44" ca="1">IF(P20=C20,SUM(IF(($BR$41:$BR$49=C20)*($BS$40:$CA$40=P18),$BS$41:$CA$49)),0)</f>
        <v>0</v>
      </c>
      <c r="O44" s="2">
        <f t="array" aca="1" ref="O44" ca="1">IF(P20=C20,SUM(IF(($BR$41:$BR$49=C20)*($BS$40:$CA$40=P19),$BS$41:$CA$49)),0)</f>
        <v>0</v>
      </c>
      <c r="P44" s="2">
        <f t="array" aca="1" ref="P44" ca="1">IF(P20=C20,SUM(IF(($BR$41:$BR$49=C20)*($BS$40:$CA$40=P21),$BS$41:$CA$49)),0)</f>
        <v>0</v>
      </c>
      <c r="Q44" s="2">
        <f t="array" aca="1" ref="Q44" ca="1">IF(P20=C20,SUM(IF(($BR$41:$BR$49=C20)*($BS$40:$CA$40=P22),$BS$41:$CA$49)),0)</f>
        <v>0</v>
      </c>
      <c r="R44" s="2">
        <f t="array" aca="1" ref="R44" ca="1">IF(P20=C20,SUM(IF(($BR$41:$BR$49=C20)*($BS$40:$CA$40=P23),$BS$41:$CA$49)),0)</f>
        <v>0</v>
      </c>
      <c r="S44" s="2">
        <f t="array" aca="1" ref="S44" ca="1">IF(P20=C20,SUM(IF(($BR$41:$BR$49=C20)*($BS$40:$CA$40=P$24),$BS$41:$CA$49)),0)</f>
        <v>0</v>
      </c>
      <c r="T44" s="2">
        <f t="array" aca="1" ref="T44" ca="1">IF(P20=C20,SUM(IF(($BR$41:$BR$49=C20)*($BS$40:$CA$40=P$25),$BS$41:$CA$49)),0)</f>
        <v>0</v>
      </c>
      <c r="U44" s="4">
        <f t="array" aca="1" ref="U44" ca="1">IF(Q20=C20,SUM(IF(($BR$41:$BR$49=C20)*($BS$40:$CA$40=Q17),$BS$41:$CA$49)),0)</f>
        <v>0</v>
      </c>
      <c r="V44" s="2">
        <f t="array" aca="1" ref="V44" ca="1">IF(Q20=C20,SUM(IF(($BR$41:$BR$49=C20)*($BS$40:$CA$40=Q18),$BS$41:$CA$49)),0)</f>
        <v>0</v>
      </c>
      <c r="W44" s="2">
        <f t="array" aca="1" ref="W44" ca="1">IF(Q20=C20,SUM(IF(($BR$41:$BR$49=C20)*($BS$40:$CA$40=Q19),$BS$41:$CA$49)),0)</f>
        <v>0</v>
      </c>
      <c r="X44" s="2">
        <f t="array" aca="1" ref="X44" ca="1">IF(Q20=C20,SUM(IF(($BR$41:$BR$49=C20)*($BS$40:$CA$40=Q21),$BS$41:$CA$49)),0)</f>
        <v>0</v>
      </c>
      <c r="Y44" s="2">
        <f t="array" aca="1" ref="Y44" ca="1">IF(Q20=C20,SUM(IF(($BR$41:$BR$49=C20)*($BS$40:$CA$40=Q22),$BS$41:$CA$49)),0)</f>
        <v>0</v>
      </c>
      <c r="Z44" s="2">
        <f t="array" aca="1" ref="Z44" ca="1">IF(Q20=C20,SUM(IF(($BR$41:$BR$49=C20)*($BS$40:$CA$40=Q23),$BS$41:$CA$49)),0)</f>
        <v>0</v>
      </c>
      <c r="AA44" s="2">
        <f t="array" aca="1" ref="AA44" ca="1">IF(Q20=C20,SUM(IF(($BR$41:$BR$49=C20)*($BS$40:$CA$40=Q$24),$BS$41:$CA$49)),0)</f>
        <v>0</v>
      </c>
      <c r="AB44" s="2">
        <f t="array" aca="1" ref="AB44" ca="1">IF(Q20=C20,SUM(IF(($BR$41:$BR$49=C20)*($BS$40:$CA$40=Q$25),$BS$41:$CA$49)),0)</f>
        <v>0</v>
      </c>
      <c r="AC44" s="4">
        <f t="array" aca="1" ref="AC44" ca="1">IF(R20=C20,SUM(IF(($BR$41:$BR$49=C20)*($BS$40:$CA$40=R17),$BS$41:$CA$49)),0)</f>
        <v>0</v>
      </c>
      <c r="AD44" s="2">
        <f t="array" aca="1" ref="AD44" ca="1">IF(R20=C20,SUM(IF(($BR$41:$BR$49=C20)*($BS$40:$CA$40=R18),$BS$41:$CA$49)),0)</f>
        <v>0</v>
      </c>
      <c r="AE44" s="2">
        <f t="array" aca="1" ref="AE44" ca="1">IF(R20=C20,SUM(IF(($BR$41:$BR$49=C20)*($BS$40:$CA$40=R19),$BS$41:$CA$49)),0)</f>
        <v>0</v>
      </c>
      <c r="AF44" s="2">
        <f t="array" aca="1" ref="AF44" ca="1">IF(R20=C20,SUM(IF(($BR$41:$BR$49=C20)*($BS$40:$CA$40=R21),$BS$41:$CA$49)),0)</f>
        <v>0</v>
      </c>
      <c r="AG44" s="2">
        <f t="array" aca="1" ref="AG44" ca="1">IF(R20=C20,SUM(IF(($BR$41:$BR$49=C20)*($BS$40:$CA$40=R22),$BS$41:$CA$49)),0)</f>
        <v>0</v>
      </c>
      <c r="AH44" s="2">
        <f t="array" aca="1" ref="AH44" ca="1">IF(R20=C20,SUM(IF(($BR$41:$BR$49=C20)*($BS$40:$CA$40=R23),$BS$41:$CA$49)),0)</f>
        <v>0</v>
      </c>
      <c r="AI44" s="2">
        <f t="array" aca="1" ref="AI44" ca="1">IF(R20=C20,SUM(IF(($BR$41:$BR$49=C20)*($BS$40:$CA$40=R$24),$BS$41:$CA$49)),0)</f>
        <v>0</v>
      </c>
      <c r="AJ44" s="2">
        <f t="array" aca="1" ref="AJ44" ca="1">IF(R20=C20,SUM(IF(($BR$41:$BR$49=C20)*($BS$40:$CA$40=R$25),$BS$41:$CA$49)),0)</f>
        <v>0</v>
      </c>
      <c r="AK44" s="4">
        <f t="array" aca="1" ref="AK44" ca="1">IF(S20=C20,SUM(IF(($BR$41:$BR$49=C20)*($BS$40:$CA$40=S17),$BS$41:$CA$49)),0)</f>
        <v>0</v>
      </c>
      <c r="AL44" s="2">
        <f t="array" aca="1" ref="AL44" ca="1">IF(S20=C20,SUM(IF(($BR$41:$BR$49=C20)*($BS$40:$CA$40=S18),$BS$41:$CA$49)),0)</f>
        <v>0</v>
      </c>
      <c r="AM44" s="2">
        <f t="array" aca="1" ref="AM44" ca="1">IF(S20=C20,SUM(IF(($BR$41:$BR$49=C20)*($BS$40:$CA$40=S19),$BS$41:$CA$49)),0)</f>
        <v>0</v>
      </c>
      <c r="AN44" s="2">
        <f t="array" aca="1" ref="AN44" ca="1">IF(S20=C20,SUM(IF(($BR$41:$BR$49=C20)*($BS$40:$CA$40=S21),$BS$41:$CA$49)),0)</f>
        <v>0</v>
      </c>
      <c r="AO44" s="2">
        <f t="array" aca="1" ref="AO44" ca="1">IF(S20=C20,SUM(IF(($BR$41:$BR$49=C20)*($BS$40:$CA$40=S22),$BS$41:$CA$49)),0)</f>
        <v>0</v>
      </c>
      <c r="AP44" s="2">
        <f t="array" aca="1" ref="AP44" ca="1">IF(S20=C20,SUM(IF(($BR$41:$BR$49=C20)*($BS$40:$CA$40=S23),$BS$41:$CA$49)),0)</f>
        <v>0</v>
      </c>
      <c r="AQ44" s="2">
        <f t="array" aca="1" ref="AQ44" ca="1">IF(S20=C20,SUM(IF(($BR$41:$BR$49=C20)*($BS$40:$CA$40=S$24),$BS$41:$CA$49)),0)</f>
        <v>0</v>
      </c>
      <c r="AR44" s="2">
        <f t="array" aca="1" ref="AR44" ca="1">IF(S20=C20,SUM(IF(($BR$41:$BR$49=C20)*($BS$40:$CA$40=S$25),$BS$41:$CA$49)),0)</f>
        <v>0</v>
      </c>
      <c r="AS44" s="4">
        <f t="array" aca="1" ref="AS44" ca="1">IF(T20=C20,SUM(IF(($BR$41:$BR$49=C20)*($BS$40:$CA$40=T17),$BS$41:$CA$49)),0)</f>
        <v>0</v>
      </c>
      <c r="AT44" s="2">
        <f t="array" aca="1" ref="AT44" ca="1">IF(T20=C20,SUM(IF(($BR$41:$BR$49=C20)*($BS$40:$CA$40=T18),$BS$41:$CA$49)),0)</f>
        <v>0</v>
      </c>
      <c r="AU44" s="2">
        <f t="array" aca="1" ref="AU44" ca="1">IF(T20=C20,SUM(IF(($BR$41:$BR$49=C20)*($BS$40:$CA$40=T19),$BS$41:$CA$49)),0)</f>
        <v>0</v>
      </c>
      <c r="AV44" s="2">
        <f t="array" aca="1" ref="AV44" ca="1">IF(T20=C20,SUM(IF(($BR$41:$BR$49=C20)*($BS$40:$CA$40=T21),$BS$41:$CA$49)),0)</f>
        <v>0</v>
      </c>
      <c r="AW44" s="2">
        <f t="array" aca="1" ref="AW44" ca="1">IF(T20=C20,SUM(IF(($BR$41:$BR$49=C20)*($BS$40:$CA$40=T22),$BS$41:$CA$49)),0)</f>
        <v>0</v>
      </c>
      <c r="AX44" s="2">
        <f t="array" aca="1" ref="AX44" ca="1">IF(T20=C20,SUM(IF(($BR$41:$BR$49=C20)*($BS$40:$CA$40=T23),$BS$41:$CA$49)),0)</f>
        <v>0</v>
      </c>
      <c r="AY44" s="2">
        <f t="array" aca="1" ref="AY44" ca="1">IF(T20=C20,SUM(IF(($BR$41:$BR$49=C20)*($BS$40:$CA$40=T$24),$BS$41:$CA$49)),0)</f>
        <v>0</v>
      </c>
      <c r="AZ44" s="2">
        <f t="array" aca="1" ref="AZ44" ca="1">IF(T20=C20,SUM(IF(($BR$41:$BR$49=C20)*($BS$40:$CA$40=T$25),$BS$41:$CA$49)),0)</f>
        <v>0</v>
      </c>
      <c r="BA44" s="4">
        <f t="array" aca="1" ref="BA44" ca="1">IF(U20=C20,SUM(IF(($BR$41:$BR$49=C20)*($BS$40:$CA$40=U$17),$BS$41:$CA$49)),0)</f>
        <v>0</v>
      </c>
      <c r="BB44" s="2">
        <f t="array" aca="1" ref="BB44" ca="1">IF(U20=C20,SUM(IF(($BR$41:$BR$49=C20)*($BS$40:$CA$40=U$18),$BS$41:$CA$49)),0)</f>
        <v>0</v>
      </c>
      <c r="BC44" s="2">
        <f t="array" aca="1" ref="BC44" ca="1">IF(U20=C20,SUM(IF(($BR$41:$BR$49=C20)*($BS$40:$CA$40=U$19),$BS$41:$CA$49)),0)</f>
        <v>0</v>
      </c>
      <c r="BD44" s="2">
        <f t="array" aca="1" ref="BD44" ca="1">IF(U20=C20,SUM(IF(($BR$41:$BR$49=C20)*($BS$40:$CA$40=U$21),$BS$41:$CA$49)),0)</f>
        <v>0</v>
      </c>
      <c r="BE44" s="2">
        <f t="array" aca="1" ref="BE44" ca="1">IF(U20=C20,SUM(IF(($BR$41:$BR$49=C20)*($BS$40:$CA$40=U$22),$BS$41:$CA$49)),0)</f>
        <v>0</v>
      </c>
      <c r="BF44" s="2">
        <f t="array" aca="1" ref="BF44" ca="1">IF(U20=C20,SUM(IF(($BR$41:$BR$49=C20)*($BS$40:$CA$40=U$23),$BS$41:$CA$49)),0)</f>
        <v>0</v>
      </c>
      <c r="BG44" s="2">
        <f t="array" aca="1" ref="BG44" ca="1">IF(U20=C20,SUM(IF(($BR$41:$BR$49=C20)*($BS$40:$CA$40=U$24),$BS$41:$CA$49)),0)</f>
        <v>0</v>
      </c>
      <c r="BH44" s="2">
        <f t="array" aca="1" ref="BH44" ca="1">IF(U20=C20,SUM(IF(($BR$41:$BR$49=C20)*($BS$40:$CA$40=U$25),$BS$41:$CA$49)),0)</f>
        <v>0</v>
      </c>
      <c r="BI44" s="4">
        <f t="array" aca="1" ref="BI44" ca="1">IF(V20=C20,SUM(IF(($BR$41:$BR$49=C20)*($BS$40:$CA$40=V$18),$BS$41:$CA$49)),0)</f>
        <v>0</v>
      </c>
      <c r="BJ44" s="2">
        <f t="array" aca="1" ref="BJ44" ca="1">IF(V20=C20,SUM(IF(($BR$41:$BR$49=C20)*($BS$40:$CA$40=V$19),$BS$41:$CA$49)),0)</f>
        <v>0</v>
      </c>
      <c r="BK44" s="2">
        <f t="array" aca="1" ref="BK44" ca="1">IF(V20=C20,SUM(IF(($BR$41:$BR$49=C20)*($BS$40:$CA$40=V$20),$BS$41:$CA$49)),0)</f>
        <v>0</v>
      </c>
      <c r="BL44" s="2">
        <f t="array" aca="1" ref="BL44" ca="1">IF(V20=C20,SUM(IF(($BR$41:$BR$49=C20)*($BS$40:$CA$40=V$21),$BS$41:$CA$49)),0)</f>
        <v>0</v>
      </c>
      <c r="BM44" s="2">
        <f t="array" aca="1" ref="BM44" ca="1">IF(V20=C20,SUM(IF(($BR$41:$BR$49=C20)*($BS$40:$CA$40=V$22),$BS$41:$CA$49)),0)</f>
        <v>0</v>
      </c>
      <c r="BN44" s="2">
        <f t="array" aca="1" ref="BN44" ca="1">IF(V20=C20,SUM(IF(($BR$41:$BR$49=C20)*($BS$40:$CA$40=V$23),$BS$41:$CA$49)),0)</f>
        <v>0</v>
      </c>
      <c r="BO44" s="2">
        <f t="array" aca="1" ref="BO44" ca="1">IF(V20=C20,SUM(IF(($BR$41:$BR$49=C20)*($BS$40:$CA$40=V$24),$BS$41:$CA$49)),0)</f>
        <v>0</v>
      </c>
      <c r="BP44" s="13">
        <f t="array" aca="1" ref="BP44" ca="1">IF(V20=C20,SUM(IF(($BR$41:$BR$49=C20)*($BS$40:$CA$40=V$25),$BS$41:$CA$49)),0)</f>
        <v>0</v>
      </c>
      <c r="BR44" s="2" t="str">
        <f t="shared" si="71"/>
        <v>Murten 2</v>
      </c>
      <c r="BS44" s="7">
        <f ca="1">IF(BV41="","",-1*BV41)</f>
        <v>0</v>
      </c>
      <c r="BT44" s="7">
        <f ca="1">IF(BV42="","",-1*BV42)</f>
        <v>0</v>
      </c>
      <c r="BU44" s="7">
        <f ca="1">IF(BV43="","",-1*BV43)</f>
        <v>0</v>
      </c>
      <c r="BV44" s="5"/>
      <c r="BW44" s="6">
        <f ca="1">BW33-BV34</f>
        <v>0</v>
      </c>
      <c r="BX44" s="6">
        <f ca="1">BX33-BV35</f>
        <v>0</v>
      </c>
      <c r="BY44" s="6">
        <f ca="1">BY33-BV36</f>
        <v>0</v>
      </c>
      <c r="BZ44" s="6">
        <f ca="1">BZ33-BV37</f>
        <v>0</v>
      </c>
      <c r="CA44" s="6">
        <f ca="1">CA33-BV38</f>
        <v>0</v>
      </c>
    </row>
    <row r="45" spans="2:79" s="2" customFormat="1" x14ac:dyDescent="0.25">
      <c r="E45" s="12">
        <f t="array" aca="1" ref="E45" ca="1">IF(O21=C21,SUM(IF(($BR$41:$BR$49=C21)*($BS$40:$CA$40=O17),$BS$41:$CA$49)),0)</f>
        <v>0</v>
      </c>
      <c r="F45" s="2">
        <f t="array" aca="1" ref="F45" ca="1">IF(O21=C21,SUM(IF(($BR$41:$BR$49=C21)*($BS$40:$CA$40=O18),$BS$41:$CA$49)),0)</f>
        <v>0</v>
      </c>
      <c r="G45" s="2">
        <f t="array" aca="1" ref="G45" ca="1">IF(O21=C21,SUM(IF(($BR$41:$BR$49=C21)*($BS$40:$CA$40=O19),$BS$41:$CA$49)),0)</f>
        <v>0</v>
      </c>
      <c r="H45" s="2">
        <f t="array" aca="1" ref="H45" ca="1">IF(O21=C21,SUM(IF(($BR$41:$BR$49=C21)*($BS$40:$CA$40=O20),$BS$41:$CA$49)),0)</f>
        <v>0</v>
      </c>
      <c r="I45" s="2">
        <f t="array" aca="1" ref="I45" ca="1">IF(O21=C21,SUM(IF(($BR$41:$BR$49=C21)*($BS$40:$CA$40=O22),$BS$41:$CA$49)),0)</f>
        <v>0</v>
      </c>
      <c r="J45" s="2">
        <f t="array" aca="1" ref="J45" ca="1">IF(O21=C21,SUM(IF(($BR$41:$BR$49=C21)*($BS$40:$CA$40=O23),$BS$41:$CA$49)),0)</f>
        <v>0</v>
      </c>
      <c r="K45" s="2">
        <f t="array" aca="1" ref="K45" ca="1">IF(O21=C21,SUM(IF(($BR$41:$BR$49=C21)*($BS$40:$CA$40=O$24),$BS$41:$CA$49)),0)</f>
        <v>0</v>
      </c>
      <c r="L45" s="2">
        <f t="array" aca="1" ref="L45" ca="1">IF(O21=C21,SUM(IF(($BR$41:$BR$49=C21)*($BS$40:$CA$40=O$25),$BS$41:$CA$49)),0)</f>
        <v>0</v>
      </c>
      <c r="M45" s="4">
        <f t="array" aca="1" ref="M45" ca="1">IF(P21=C21,SUM(IF(($BR$41:$BR$49=C21)*($BS$40:$CA$40=P17),$BS$41:$CA$49)),0)</f>
        <v>0</v>
      </c>
      <c r="N45" s="2">
        <f t="array" aca="1" ref="N45" ca="1">IF(P21=C21,SUM(IF(($BR$41:$BR$49=C21)*($BS$40:$CA$40=P18),$BS$41:$CA$49)),0)</f>
        <v>0</v>
      </c>
      <c r="O45" s="2">
        <f t="array" aca="1" ref="O45" ca="1">IF(P21=C21,SUM(IF(($BR$41:$BR$49=C21)*($BS$40:$CA$40=P19),$BS$41:$CA$49)),0)</f>
        <v>0</v>
      </c>
      <c r="P45" s="2">
        <f t="array" aca="1" ref="P45" ca="1">IF(P21=C21,SUM(IF(($BR$41:$BR$49=C21)*($BS$40:$CA$40=P20),$BS$41:$CA$49)),0)</f>
        <v>0</v>
      </c>
      <c r="Q45" s="2">
        <f t="array" aca="1" ref="Q45" ca="1">IF(P21=C21,SUM(IF(($BR$41:$BR$49=C21)*($BS$40:$CA$40=P22),$BS$41:$CA$49)),0)</f>
        <v>0</v>
      </c>
      <c r="R45" s="2">
        <f t="array" aca="1" ref="R45" ca="1">IF(P21=C21,SUM(IF(($BR$41:$BR$49=C21)*($BS$40:$CA$40=P23),$BS$41:$CA$49)),0)</f>
        <v>0</v>
      </c>
      <c r="S45" s="2">
        <f t="array" aca="1" ref="S45" ca="1">IF(P21=C21,SUM(IF(($BR$41:$BR$49=C21)*($BS$40:$CA$40=P$24),$BS$41:$CA$49)),0)</f>
        <v>0</v>
      </c>
      <c r="T45" s="2">
        <f t="array" aca="1" ref="T45" ca="1">IF(P21=C21,SUM(IF(($BR$41:$BR$49=C21)*($BS$40:$CA$40=P$25),$BS$41:$CA$49)),0)</f>
        <v>0</v>
      </c>
      <c r="U45" s="4">
        <f t="array" aca="1" ref="U45" ca="1">IF(Q21=C21,SUM(IF(($BR$41:$BR$49=C21)*($BS$40:$CA$40=Q17),$BS$41:$CA$49)),0)</f>
        <v>0</v>
      </c>
      <c r="V45" s="2">
        <f t="array" aca="1" ref="V45" ca="1">IF(Q21=C21,SUM(IF(($BR$41:$BR$49=C21)*($BS$40:$CA$40=Q18),$BS$41:$CA$49)),0)</f>
        <v>0</v>
      </c>
      <c r="W45" s="2">
        <f t="array" aca="1" ref="W45" ca="1">IF(Q21=C21,SUM(IF(($BR$41:$BR$49=C21)*($BS$40:$CA$40=Q19),$BS$41:$CA$49)),0)</f>
        <v>0</v>
      </c>
      <c r="X45" s="2">
        <f t="array" aca="1" ref="X45" ca="1">IF(Q21=C21,SUM(IF(($BR$41:$BR$49=C21)*($BS$40:$CA$40=Q20),$BS$41:$CA$49)),0)</f>
        <v>0</v>
      </c>
      <c r="Y45" s="2">
        <f t="array" aca="1" ref="Y45" ca="1">IF(Q21=C21,SUM(IF(($BR$41:$BR$49=C21)*($BS$40:$CA$40=Q22),$BS$41:$CA$49)),0)</f>
        <v>0</v>
      </c>
      <c r="Z45" s="2">
        <f t="array" aca="1" ref="Z45" ca="1">IF(Q21=C21,SUM(IF(($BR$41:$BR$49=C21)*($BS$40:$CA$40=Q23),$BS$41:$CA$49)),0)</f>
        <v>0</v>
      </c>
      <c r="AA45" s="2">
        <f t="array" aca="1" ref="AA45" ca="1">IF(Q21=C21,SUM(IF(($BR$41:$BR$49=C21)*($BS$40:$CA$40=Q$24),$BS$41:$CA$49)),0)</f>
        <v>0</v>
      </c>
      <c r="AB45" s="2">
        <f t="array" aca="1" ref="AB45" ca="1">IF(Q21=C21,SUM(IF(($BR$41:$BR$49=C21)*($BS$40:$CA$40=Q$25),$BS$41:$CA$49)),0)</f>
        <v>0</v>
      </c>
      <c r="AC45" s="4">
        <f t="array" aca="1" ref="AC45" ca="1">IF(R21=C21,SUM(IF(($BR$41:$BR$49=C21)*($BS$40:$CA$40=R17),$BS$41:$CA$49)),0)</f>
        <v>0</v>
      </c>
      <c r="AD45" s="2">
        <f t="array" aca="1" ref="AD45" ca="1">IF(R21=C21,SUM(IF(($BR$41:$BR$49=C21)*($BS$40:$CA$40=R18),$BS$41:$CA$49)),0)</f>
        <v>0</v>
      </c>
      <c r="AE45" s="2">
        <f t="array" aca="1" ref="AE45" ca="1">IF(R21=C21,SUM(IF(($BR$41:$BR$49=C21)*($BS$40:$CA$40=R19),$BS$41:$CA$49)),0)</f>
        <v>0</v>
      </c>
      <c r="AF45" s="2">
        <f t="array" aca="1" ref="AF45" ca="1">IF(R21=C21,SUM(IF(($BR$41:$BR$49=C21)*($BS$40:$CA$40=R20),$BS$41:$CA$49)),0)</f>
        <v>0</v>
      </c>
      <c r="AG45" s="2">
        <f t="array" aca="1" ref="AG45" ca="1">IF(R21=C21,SUM(IF(($BR$41:$BR$49=C21)*($BS$40:$CA$40=R22),$BS$41:$CA$49)),0)</f>
        <v>0</v>
      </c>
      <c r="AH45" s="2">
        <f t="array" aca="1" ref="AH45" ca="1">IF(R21=C21,SUM(IF(($BR$41:$BR$49=C21)*($BS$40:$CA$40=R23),$BS$41:$CA$49)),0)</f>
        <v>0</v>
      </c>
      <c r="AI45" s="2">
        <f t="array" aca="1" ref="AI45" ca="1">IF(R21=C21,SUM(IF(($BR$41:$BR$49=C21)*($BS$40:$CA$40=R$24),$BS$41:$CA$49)),0)</f>
        <v>0</v>
      </c>
      <c r="AJ45" s="2">
        <f t="array" aca="1" ref="AJ45" ca="1">IF(R21=C21,SUM(IF(($BR$41:$BR$49=C21)*($BS$40:$CA$40=R$25),$BS$41:$CA$49)),0)</f>
        <v>0</v>
      </c>
      <c r="AK45" s="4">
        <f t="array" aca="1" ref="AK45" ca="1">IF(S21=C21,SUM(IF(($BR$41:$BR$49=C21)*($BS$40:$CA$40=S17),$BS$41:$CA$49)),0)</f>
        <v>0</v>
      </c>
      <c r="AL45" s="2">
        <f t="array" aca="1" ref="AL45" ca="1">IF(S21=C21,SUM(IF(($BR$41:$BR$49=C21)*($BS$40:$CA$40=S18),$BS$41:$CA$49)),0)</f>
        <v>0</v>
      </c>
      <c r="AM45" s="2">
        <f t="array" aca="1" ref="AM45" ca="1">IF(S21=C21,SUM(IF(($BR$41:$BR$49=C21)*($BS$40:$CA$40=S19),$BS$41:$CA$49)),0)</f>
        <v>0</v>
      </c>
      <c r="AN45" s="2">
        <f t="array" aca="1" ref="AN45" ca="1">IF(S21=C21,SUM(IF(($BR$41:$BR$49=C21)*($BS$40:$CA$40=S20),$BS$41:$CA$49)),0)</f>
        <v>0</v>
      </c>
      <c r="AO45" s="2">
        <f t="array" aca="1" ref="AO45" ca="1">IF(S21=C21,SUM(IF(($BR$41:$BR$49=C21)*($BS$40:$CA$40=S22),$BS$41:$CA$49)),0)</f>
        <v>0</v>
      </c>
      <c r="AP45" s="2">
        <f t="array" aca="1" ref="AP45" ca="1">IF(S21=C21,SUM(IF(($BR$41:$BR$49=C21)*($BS$40:$CA$40=S23),$BS$41:$CA$49)),0)</f>
        <v>0</v>
      </c>
      <c r="AQ45" s="2">
        <f t="array" aca="1" ref="AQ45" ca="1">IF(S21=C21,SUM(IF(($BR$41:$BR$49=C21)*($BS$40:$CA$40=S$24),$BS$41:$CA$49)),0)</f>
        <v>0</v>
      </c>
      <c r="AR45" s="2">
        <f t="array" aca="1" ref="AR45" ca="1">IF(S21=C21,SUM(IF(($BR$41:$BR$49=C21)*($BS$40:$CA$40=S$25),$BS$41:$CA$49)),0)</f>
        <v>0</v>
      </c>
      <c r="AS45" s="4">
        <f t="array" aca="1" ref="AS45" ca="1">IF(T21=C21,SUM(IF(($BR$41:$BR$49=C21)*($BS$40:$CA$40=T17),$BS$41:$CA$49)),0)</f>
        <v>0</v>
      </c>
      <c r="AT45" s="2">
        <f t="array" aca="1" ref="AT45" ca="1">IF(T21=C21,SUM(IF(($BR$41:$BR$49=C21)*($BS$40:$CA$40=T18),$BS$41:$CA$49)),0)</f>
        <v>0</v>
      </c>
      <c r="AU45" s="2">
        <f t="array" aca="1" ref="AU45" ca="1">IF(T21=C21,SUM(IF(($BR$41:$BR$49=C21)*($BS$40:$CA$40=T19),$BS$41:$CA$49)),0)</f>
        <v>0</v>
      </c>
      <c r="AV45" s="2">
        <f t="array" aca="1" ref="AV45" ca="1">IF(T21=C21,SUM(IF(($BR$41:$BR$49=C21)*($BS$40:$CA$40=T20),$BS$41:$CA$49)),0)</f>
        <v>0</v>
      </c>
      <c r="AW45" s="2">
        <f t="array" aca="1" ref="AW45" ca="1">IF(T21=C21,SUM(IF(($BR$41:$BR$49=C21)*($BS$40:$CA$40=T22),$BS$41:$CA$49)),0)</f>
        <v>0</v>
      </c>
      <c r="AX45" s="2">
        <f t="array" aca="1" ref="AX45" ca="1">IF(T21=C21,SUM(IF(($BR$41:$BR$49=C21)*($BS$40:$CA$40=T23),$BS$41:$CA$49)),0)</f>
        <v>0</v>
      </c>
      <c r="AY45" s="2">
        <f t="array" aca="1" ref="AY45" ca="1">IF(T21=C21,SUM(IF(($BR$41:$BR$49=C21)*($BS$40:$CA$40=T$24),$BS$41:$CA$49)),0)</f>
        <v>0</v>
      </c>
      <c r="AZ45" s="2">
        <f t="array" aca="1" ref="AZ45" ca="1">IF(T21=C21,SUM(IF(($BR$41:$BR$49=C21)*($BS$40:$CA$40=T$25),$BS$41:$CA$49)),0)</f>
        <v>0</v>
      </c>
      <c r="BA45" s="4">
        <f t="array" aca="1" ref="BA45" ca="1">IF(U21=C21,SUM(IF(($BR$41:$BR$49=C21)*($BS$40:$CA$40=U$17),$BS$41:$CA$49)),0)</f>
        <v>0</v>
      </c>
      <c r="BB45" s="2">
        <f t="array" aca="1" ref="BB45" ca="1">IF(U21=C21,SUM(IF(($BR$41:$BR$49=C21)*($BS$40:$CA$40=U$18),$BS$41:$CA$49)),0)</f>
        <v>0</v>
      </c>
      <c r="BC45" s="2">
        <f t="array" aca="1" ref="BC45" ca="1">IF(U21=C21,SUM(IF(($BR$41:$BR$49=C21)*($BS$40:$CA$40=U$19),$BS$41:$CA$49)),0)</f>
        <v>0</v>
      </c>
      <c r="BD45" s="2">
        <f t="array" aca="1" ref="BD45" ca="1">IF(U21=C21,SUM(IF(($BR$41:$BR$49=C21)*($BS$40:$CA$40=U$20),$BS$41:$CA$49)),0)</f>
        <v>0</v>
      </c>
      <c r="BE45" s="2">
        <f t="array" aca="1" ref="BE45" ca="1">IF(U21=C21,SUM(IF(($BR$41:$BR$49=C21)*($BS$40:$CA$40=U$22),$BS$41:$CA$49)),0)</f>
        <v>0</v>
      </c>
      <c r="BF45" s="2">
        <f t="array" aca="1" ref="BF45" ca="1">IF(U21=C21,SUM(IF(($BR$41:$BR$49=C21)*($BS$40:$CA$40=U$23),$BS$41:$CA$49)),0)</f>
        <v>0</v>
      </c>
      <c r="BG45" s="2">
        <f t="array" aca="1" ref="BG45" ca="1">IF(U21=C21,SUM(IF(($BR$41:$BR$49=C21)*($BS$40:$CA$40=U$24),$BS$41:$CA$49)),0)</f>
        <v>0</v>
      </c>
      <c r="BH45" s="2">
        <f t="array" aca="1" ref="BH45" ca="1">IF(U21=C21,SUM(IF(($BR$41:$BR$49=C21)*($BS$40:$CA$40=U$25),$BS$41:$CA$49)),0)</f>
        <v>0</v>
      </c>
      <c r="BI45" s="4">
        <f t="array" aca="1" ref="BI45" ca="1">IF(V21=C21,SUM(IF(($BR$41:$BR$49=C21)*($BS$40:$CA$40=V$18),$BS$41:$CA$49)),0)</f>
        <v>0</v>
      </c>
      <c r="BJ45" s="2">
        <f t="array" aca="1" ref="BJ45" ca="1">IF(V21=C21,SUM(IF(($BR$41:$BR$49=C21)*($BS$40:$CA$40=V$19),$BS$41:$CA$49)),0)</f>
        <v>0</v>
      </c>
      <c r="BK45" s="2">
        <f t="array" aca="1" ref="BK45" ca="1">IF(V21=C21,SUM(IF(($BR$41:$BR$49=C21)*($BS$40:$CA$40=V$20),$BS$41:$CA$49)),0)</f>
        <v>0</v>
      </c>
      <c r="BL45" s="2">
        <f t="array" aca="1" ref="BL45" ca="1">IF(V21=C21,SUM(IF(($BR$41:$BR$49=C21)*($BS$40:$CA$40=V$21),$BS$41:$CA$49)),0)</f>
        <v>0</v>
      </c>
      <c r="BM45" s="2">
        <f t="array" aca="1" ref="BM45" ca="1">IF(V21=C21,SUM(IF(($BR$41:$BR$49=C21)*($BS$40:$CA$40=V$22),$BS$41:$CA$49)),0)</f>
        <v>0</v>
      </c>
      <c r="BN45" s="2">
        <f t="array" aca="1" ref="BN45" ca="1">IF(V21=C21,SUM(IF(($BR$41:$BR$49=C21)*($BS$40:$CA$40=V$23),$BS$41:$CA$49)),0)</f>
        <v>0</v>
      </c>
      <c r="BO45" s="2">
        <f t="array" aca="1" ref="BO45" ca="1">IF(V21=C21,SUM(IF(($BR$41:$BR$49=C21)*($BS$40:$CA$40=V$24),$BS$41:$CA$49)),0)</f>
        <v>0</v>
      </c>
      <c r="BP45" s="13">
        <f t="array" aca="1" ref="BP45" ca="1">IF(V21=C21,SUM(IF(($BR$41:$BR$49=C21)*($BS$40:$CA$40=V$25),$BS$41:$CA$49)),0)</f>
        <v>0</v>
      </c>
      <c r="BR45" s="2" t="str">
        <f t="shared" si="71"/>
        <v>Langenthal 2</v>
      </c>
      <c r="BS45" s="7">
        <f ca="1">IF(BW41="","",-1*BW41)</f>
        <v>0</v>
      </c>
      <c r="BT45" s="7">
        <f ca="1">IF(BW42="","",-1*BW42)</f>
        <v>0</v>
      </c>
      <c r="BU45" s="7">
        <f ca="1">IF(BW43="","",-1*BW43)</f>
        <v>0</v>
      </c>
      <c r="BV45" s="7">
        <f ca="1">IF(BW44="","",-1*BW44)</f>
        <v>0</v>
      </c>
      <c r="BW45" s="5"/>
      <c r="BX45" s="6">
        <f ca="1">BX34-BW35</f>
        <v>0</v>
      </c>
      <c r="BY45" s="6">
        <f ca="1">BY34-BW36</f>
        <v>0</v>
      </c>
      <c r="BZ45" s="6">
        <f ca="1">BZ34-BW37</f>
        <v>0</v>
      </c>
      <c r="CA45" s="6">
        <f ca="1">CA34-BW38</f>
        <v>0</v>
      </c>
    </row>
    <row r="46" spans="2:79" s="2" customFormat="1" x14ac:dyDescent="0.25">
      <c r="E46" s="12">
        <f t="array" aca="1" ref="E46" ca="1">IF(O22=C22,SUM(IF(($BR$41:$BR$49=C22)*($BS$40:$CA$40=O17),$BS$41:$CA$49)),0)</f>
        <v>0</v>
      </c>
      <c r="F46" s="2">
        <f t="array" aca="1" ref="F46" ca="1">IF(O22=C22,SUM(IF(($BR$41:$BR$49=C22)*($BS$40:$CA$40=O18),$BS$41:$CA$49)),0)</f>
        <v>0</v>
      </c>
      <c r="G46" s="2">
        <f t="array" aca="1" ref="G46" ca="1">IF(O22=C22,SUM(IF(($BR$41:$BR$49=C22)*($BS$40:$CA$40=O19),$BS$41:$CA$49)),0)</f>
        <v>0</v>
      </c>
      <c r="H46" s="2">
        <f t="array" aca="1" ref="H46" ca="1">IF(O22=C22,SUM(IF(($BR$41:$BR$49=C22)*($BS$40:$CA$40=O20),$BS$41:$CA$49)),0)</f>
        <v>0</v>
      </c>
      <c r="I46" s="2">
        <f t="array" aca="1" ref="I46" ca="1">IF(O22=C22,SUM(IF(($BR$41:$BR$49=C22)*($BS$40:$CA$40=O21),$BS$41:$CA$49)),0)</f>
        <v>0</v>
      </c>
      <c r="J46" s="2">
        <f t="array" aca="1" ref="J46" ca="1">IF(O22=C22,SUM(IF(($BR$41:$BR$49=C22)*($BS$40:$CA$40=O23),$BS$41:$CA$49)),0)</f>
        <v>0</v>
      </c>
      <c r="K46" s="2">
        <f t="array" aca="1" ref="K46" ca="1">IF(O22=C22,SUM(IF(($BR$41:$BR$49=C22)*($BS$40:$CA$40=O$24),$BS$41:$CA$49)),0)</f>
        <v>0</v>
      </c>
      <c r="L46" s="2">
        <f t="array" aca="1" ref="L46" ca="1">IF(O22=C22,SUM(IF(($BR$41:$BR$49=C22)*($BS$40:$CA$40=O$25),$BS$41:$CA$49)),0)</f>
        <v>0</v>
      </c>
      <c r="M46" s="4">
        <f t="array" aca="1" ref="M46" ca="1">IF(P22=C22,SUM(IF(($BR$41:$BR$49=C22)*($BS$40:$CA$40=P17),$BS$41:$CA$49)),0)</f>
        <v>0</v>
      </c>
      <c r="N46" s="2">
        <f t="array" aca="1" ref="N46" ca="1">IF(P22=C22,SUM(IF(($BR$41:$BR$49=C22)*($BS$40:$CA$40=P18),$BS$41:$CA$49)),0)</f>
        <v>0</v>
      </c>
      <c r="O46" s="2">
        <f t="array" aca="1" ref="O46" ca="1">IF(P22=C22,SUM(IF(($BR$41:$BR$49=C22)*($BS$40:$CA$40=P19),$BS$41:$CA$49)),0)</f>
        <v>0</v>
      </c>
      <c r="P46" s="2">
        <f t="array" aca="1" ref="P46" ca="1">IF(P22=C22,SUM(IF(($BR$41:$BR$49=C22)*($BS$40:$CA$40=P20),$BS$41:$CA$49)),0)</f>
        <v>0</v>
      </c>
      <c r="Q46" s="2">
        <f t="array" aca="1" ref="Q46" ca="1">IF(P22=C22,SUM(IF(($BR$41:$BR$49=C22)*($BS$40:$CA$40=P21),$BS$41:$CA$49)),0)</f>
        <v>0</v>
      </c>
      <c r="R46" s="2">
        <f t="array" aca="1" ref="R46" ca="1">IF(P22=C22,SUM(IF(($BR$41:$BR$49=C22)*($BS$40:$CA$40=P23),$BS$41:$CA$49)),0)</f>
        <v>0</v>
      </c>
      <c r="S46" s="2">
        <f t="array" aca="1" ref="S46" ca="1">IF(P22=C22,SUM(IF(($BR$41:$BR$49=C22)*($BS$40:$CA$40=P$24),$BS$41:$CA$49)),0)</f>
        <v>0</v>
      </c>
      <c r="T46" s="2">
        <f t="array" aca="1" ref="T46" ca="1">IF(P22=C22,SUM(IF(($BR$41:$BR$49=C22)*($BS$40:$CA$40=P$25),$BS$41:$CA$49)),0)</f>
        <v>0</v>
      </c>
      <c r="U46" s="4">
        <f t="array" aca="1" ref="U46" ca="1">IF(Q22=C22,SUM(IF(($BR$41:$BR$49=C22)*($BS$40:$CA$40=Q17),$BS$41:$CA$49)),0)</f>
        <v>0</v>
      </c>
      <c r="V46" s="2">
        <f t="array" aca="1" ref="V46" ca="1">IF(Q22=C22,SUM(IF(($BR$41:$BR$49=C22)*($BS$40:$CA$40=Q18),$BS$41:$CA$49)),0)</f>
        <v>0</v>
      </c>
      <c r="W46" s="2">
        <f t="array" aca="1" ref="W46" ca="1">IF(Q22=C22,SUM(IF(($BR$41:$BR$49=C22)*($BS$40:$CA$40=Q19),$BS$41:$CA$49)),0)</f>
        <v>0</v>
      </c>
      <c r="X46" s="2">
        <f t="array" aca="1" ref="X46" ca="1">IF(Q22=C22,SUM(IF(($BR$41:$BR$49=C22)*($BS$40:$CA$40=Q20),$BS$41:$CA$49)),0)</f>
        <v>0</v>
      </c>
      <c r="Y46" s="2">
        <f t="array" aca="1" ref="Y46" ca="1">IF(Q22=C22,SUM(IF(($BR$41:$BR$49=C22)*($BS$40:$CA$40=Q21),$BS$41:$CA$49)),0)</f>
        <v>0</v>
      </c>
      <c r="Z46" s="2">
        <f t="array" aca="1" ref="Z46" ca="1">IF(Q22=C22,SUM(IF(($BR$41:$BR$49=C22)*($BS$40:$CA$40=Q23),$BS$41:$CA$49)),0)</f>
        <v>0</v>
      </c>
      <c r="AA46" s="2">
        <f t="array" aca="1" ref="AA46" ca="1">IF(Q22=C22,SUM(IF(($BR$41:$BR$49=C22)*($BS$40:$CA$40=Q$24),$BS$41:$CA$49)),0)</f>
        <v>0</v>
      </c>
      <c r="AB46" s="2">
        <f t="array" aca="1" ref="AB46" ca="1">IF(Q22=C22,SUM(IF(($BR$41:$BR$49=C22)*($BS$40:$CA$40=Q$25),$BS$41:$CA$49)),0)</f>
        <v>0</v>
      </c>
      <c r="AC46" s="4">
        <f t="array" aca="1" ref="AC46" ca="1">IF(R22=C22,SUM(IF(($BR$41:$BR$49=C22)*($BS$40:$CA$40=R17),$BS$41:$CA$49)),0)</f>
        <v>0</v>
      </c>
      <c r="AD46" s="2">
        <f t="array" aca="1" ref="AD46" ca="1">IF(R22=C22,SUM(IF(($BR$41:$BR$49=C22)*($BS$40:$CA$40=R18),$BS$41:$CA$49)),0)</f>
        <v>0</v>
      </c>
      <c r="AE46" s="2">
        <f t="array" aca="1" ref="AE46" ca="1">IF(R22=C22,SUM(IF(($BR$41:$BR$49=C22)*($BS$40:$CA$40=R19),$BS$41:$CA$49)),0)</f>
        <v>0</v>
      </c>
      <c r="AF46" s="2">
        <f t="array" aca="1" ref="AF46" ca="1">IF(R22=C22,SUM(IF(($BR$41:$BR$49=C22)*($BS$40:$CA$40=R20),$BS$41:$CA$49)),0)</f>
        <v>0</v>
      </c>
      <c r="AG46" s="2">
        <f t="array" aca="1" ref="AG46" ca="1">IF(R22=C22,SUM(IF(($BR$41:$BR$49=C22)*($BS$40:$CA$40=R21),$BS$41:$CA$49)),0)</f>
        <v>0</v>
      </c>
      <c r="AH46" s="2">
        <f t="array" aca="1" ref="AH46" ca="1">IF(R22=C22,SUM(IF(($BR$41:$BR$49=C22)*($BS$40:$CA$40=R23),$BS$41:$CA$49)),0)</f>
        <v>0</v>
      </c>
      <c r="AI46" s="2">
        <f t="array" aca="1" ref="AI46" ca="1">IF(R22=C22,SUM(IF(($BR$41:$BR$49=C22)*($BS$40:$CA$40=R$24),$BS$41:$CA$49)),0)</f>
        <v>0</v>
      </c>
      <c r="AJ46" s="2">
        <f t="array" aca="1" ref="AJ46" ca="1">IF(R22=C22,SUM(IF(($BR$41:$BR$49=C22)*($BS$40:$CA$40=R$25),$BS$41:$CA$49)),0)</f>
        <v>0</v>
      </c>
      <c r="AK46" s="4">
        <f t="array" aca="1" ref="AK46" ca="1">IF(S22=C22,SUM(IF(($BR$41:$BR$49=C22)*($BS$40:$CA$40=S17),$BS$41:$CA$49)),0)</f>
        <v>0</v>
      </c>
      <c r="AL46" s="2">
        <f t="array" aca="1" ref="AL46" ca="1">IF(S22=C22,SUM(IF(($BR$41:$BR$49=C22)*($BS$40:$CA$40=S18),$BS$41:$CA$49)),0)</f>
        <v>0</v>
      </c>
      <c r="AM46" s="2">
        <f t="array" aca="1" ref="AM46" ca="1">IF(S22=C22,SUM(IF(($BR$41:$BR$49=C22)*($BS$40:$CA$40=S19),$BS$41:$CA$49)),0)</f>
        <v>0</v>
      </c>
      <c r="AN46" s="2">
        <f t="array" aca="1" ref="AN46" ca="1">IF(S22=C22,SUM(IF(($BR$41:$BR$49=C22)*($BS$40:$CA$40=S20),$BS$41:$CA$49)),0)</f>
        <v>0</v>
      </c>
      <c r="AO46" s="2">
        <f t="array" aca="1" ref="AO46" ca="1">IF(S22=C22,SUM(IF(($BR$41:$BR$49=C22)*($BS$40:$CA$40=S21),$BS$41:$CA$49)),0)</f>
        <v>0</v>
      </c>
      <c r="AP46" s="2">
        <f t="array" aca="1" ref="AP46" ca="1">IF(S22=C22,SUM(IF(($BR$41:$BR$49=C22)*($BS$40:$CA$40=S23),$BS$41:$CA$49)),0)</f>
        <v>0</v>
      </c>
      <c r="AQ46" s="2">
        <f t="array" aca="1" ref="AQ46" ca="1">IF(S22=C22,SUM(IF(($BR$41:$BR$49=C22)*($BS$40:$CA$40=S$24),$BS$41:$CA$49)),0)</f>
        <v>0</v>
      </c>
      <c r="AR46" s="2">
        <f t="array" aca="1" ref="AR46" ca="1">IF(S22=C22,SUM(IF(($BR$41:$BR$49=C22)*($BS$40:$CA$40=S$25),$BS$41:$CA$49)),0)</f>
        <v>0</v>
      </c>
      <c r="AS46" s="4">
        <f t="array" aca="1" ref="AS46" ca="1">IF(T22=C22,SUM(IF(($BR$41:$BR$49=C22)*($BS$40:$CA$40=T17),$BS$41:$CA$49)),0)</f>
        <v>0</v>
      </c>
      <c r="AT46" s="2">
        <f t="array" aca="1" ref="AT46" ca="1">IF(T22=C22,SUM(IF(($BR$41:$BR$49=C22)*($BS$40:$CA$40=T18),$BS$41:$CA$49)),0)</f>
        <v>0</v>
      </c>
      <c r="AU46" s="2">
        <f t="array" aca="1" ref="AU46" ca="1">IF(T22=C22,SUM(IF(($BR$41:$BR$49=C22)*($BS$40:$CA$40=T19),$BS$41:$CA$49)),0)</f>
        <v>0</v>
      </c>
      <c r="AV46" s="2">
        <f t="array" aca="1" ref="AV46" ca="1">IF(T22=C22,SUM(IF(($BR$41:$BR$49=C22)*($BS$40:$CA$40=T20),$BS$41:$CA$49)),0)</f>
        <v>0</v>
      </c>
      <c r="AW46" s="2">
        <f t="array" aca="1" ref="AW46" ca="1">IF(T22=C22,SUM(IF(($BR$41:$BR$49=C22)*($BS$40:$CA$40=T21),$BS$41:$CA$49)),0)</f>
        <v>0</v>
      </c>
      <c r="AX46" s="2">
        <f t="array" aca="1" ref="AX46" ca="1">IF(T22=C22,SUM(IF(($BR$41:$BR$49=C22)*($BS$40:$CA$40=T23),$BS$41:$CA$49)),0)</f>
        <v>0</v>
      </c>
      <c r="AY46" s="2">
        <f t="array" aca="1" ref="AY46" ca="1">IF(T22=C22,SUM(IF(($BR$41:$BR$49=C22)*($BS$40:$CA$40=T$24),$BS$41:$CA$49)),0)</f>
        <v>0</v>
      </c>
      <c r="AZ46" s="2">
        <f t="array" aca="1" ref="AZ46" ca="1">IF(T22=C22,SUM(IF(($BR$41:$BR$49=C22)*($BS$40:$CA$40=T$25),$BS$41:$CA$49)),0)</f>
        <v>0</v>
      </c>
      <c r="BA46" s="4">
        <f t="array" aca="1" ref="BA46" ca="1">IF(U22=C22,SUM(IF(($BR$41:$BR$49=C22)*($BS$40:$CA$40=U$17),$BS$41:$CA$49)),0)</f>
        <v>0</v>
      </c>
      <c r="BB46" s="2">
        <f t="array" aca="1" ref="BB46" ca="1">IF(U22=C22,SUM(IF(($BR$41:$BR$49=C22)*($BS$40:$CA$40=U$18),$BS$41:$CA$49)),0)</f>
        <v>0</v>
      </c>
      <c r="BC46" s="2">
        <f t="array" aca="1" ref="BC46" ca="1">IF(U22=C22,SUM(IF(($BR$41:$BR$49=C22)*($BS$40:$CA$40=U$19),$BS$41:$CA$49)),0)</f>
        <v>0</v>
      </c>
      <c r="BD46" s="2">
        <f t="array" aca="1" ref="BD46" ca="1">IF(U22=C22,SUM(IF(($BR$41:$BR$49=C22)*($BS$40:$CA$40=U$20),$BS$41:$CA$49)),0)</f>
        <v>0</v>
      </c>
      <c r="BE46" s="2">
        <f t="array" aca="1" ref="BE46" ca="1">IF(U22=C22,SUM(IF(($BR$41:$BR$49=C22)*($BS$40:$CA$40=U$21),$BS$41:$CA$49)),0)</f>
        <v>0</v>
      </c>
      <c r="BF46" s="2">
        <f t="array" aca="1" ref="BF46" ca="1">IF(U22=C22,SUM(IF(($BR$41:$BR$49=C22)*($BS$40:$CA$40=U$23),$BS$41:$CA$49)),0)</f>
        <v>0</v>
      </c>
      <c r="BG46" s="2">
        <f t="array" aca="1" ref="BG46" ca="1">IF(U22=C22,SUM(IF(($BR$41:$BR$49=C22)*($BS$40:$CA$40=U$24),$BS$41:$CA$49)),0)</f>
        <v>0</v>
      </c>
      <c r="BH46" s="2">
        <f t="array" aca="1" ref="BH46" ca="1">IF(U22=C22,SUM(IF(($BR$41:$BR$49=C22)*($BS$40:$CA$40=U$25),$BS$41:$CA$49)),0)</f>
        <v>0</v>
      </c>
      <c r="BI46" s="4">
        <f t="array" aca="1" ref="BI46" ca="1">IF(V22=C22,SUM(IF(($BR$41:$BR$49=C22)*($BS$40:$CA$40=V$18),$BS$41:$CA$49)),0)</f>
        <v>0</v>
      </c>
      <c r="BJ46" s="2">
        <f t="array" aca="1" ref="BJ46" ca="1">IF(V22=C22,SUM(IF(($BR$41:$BR$49=C22)*($BS$40:$CA$40=V$19),$BS$41:$CA$49)),0)</f>
        <v>0</v>
      </c>
      <c r="BK46" s="2">
        <f t="array" aca="1" ref="BK46" ca="1">IF(V22=C22,SUM(IF(($BR$41:$BR$49=C22)*($BS$40:$CA$40=V$20),$BS$41:$CA$49)),0)</f>
        <v>0</v>
      </c>
      <c r="BL46" s="2">
        <f t="array" aca="1" ref="BL46" ca="1">IF(V22=C22,SUM(IF(($BR$41:$BR$49=C22)*($BS$40:$CA$40=V$21),$BS$41:$CA$49)),0)</f>
        <v>0</v>
      </c>
      <c r="BM46" s="2">
        <f t="array" aca="1" ref="BM46" ca="1">IF(V22=C22,SUM(IF(($BR$41:$BR$49=C22)*($BS$40:$CA$40=V$22),$BS$41:$CA$49)),0)</f>
        <v>0</v>
      </c>
      <c r="BN46" s="2">
        <f t="array" aca="1" ref="BN46" ca="1">IF(V22=C22,SUM(IF(($BR$41:$BR$49=C22)*($BS$40:$CA$40=V$23),$BS$41:$CA$49)),0)</f>
        <v>0</v>
      </c>
      <c r="BO46" s="2">
        <f t="array" aca="1" ref="BO46" ca="1">IF(V22=C22,SUM(IF(($BR$41:$BR$49=C22)*($BS$40:$CA$40=V$24),$BS$41:$CA$49)),0)</f>
        <v>0</v>
      </c>
      <c r="BP46" s="13">
        <f t="array" aca="1" ref="BP46" ca="1">IF(V22=C22,SUM(IF(($BR$41:$BR$49=C22)*($BS$40:$CA$40=V$25),$BS$41:$CA$49)),0)</f>
        <v>0</v>
      </c>
      <c r="BR46" s="2" t="str">
        <f t="shared" si="71"/>
        <v/>
      </c>
      <c r="BS46" s="7">
        <f ca="1">IF(BX41="","",-1*BX41)</f>
        <v>0</v>
      </c>
      <c r="BT46" s="7">
        <f ca="1">IF(BX42="","",-1*BX42)</f>
        <v>0</v>
      </c>
      <c r="BU46" s="7">
        <f ca="1">IF(BX43="","",-1*BX43)</f>
        <v>0</v>
      </c>
      <c r="BV46" s="7">
        <f ca="1">IF(BX44="","",-1*BX44)</f>
        <v>0</v>
      </c>
      <c r="BW46" s="7">
        <f ca="1">IF(BX45="","",-1*BX45)</f>
        <v>0</v>
      </c>
      <c r="BX46" s="5"/>
      <c r="BY46" s="6">
        <f ca="1">BY35-BX36</f>
        <v>0</v>
      </c>
      <c r="BZ46" s="6">
        <f ca="1">BZ35-BX37</f>
        <v>0</v>
      </c>
      <c r="CA46" s="6">
        <f ca="1">CA35-BX38</f>
        <v>0</v>
      </c>
    </row>
    <row r="47" spans="2:79" s="2" customFormat="1" x14ac:dyDescent="0.25">
      <c r="E47" s="12">
        <f t="array" aca="1" ref="E47" ca="1">IF(O23=C23,SUM(IF(($BR$41:$BR$49=C23)*($BS$40:$CA$40=O$17),$BS$41:$CA$49)),0)</f>
        <v>0</v>
      </c>
      <c r="F47" s="2">
        <f t="array" aca="1" ref="F47" ca="1">IF(O23=C23,SUM(IF(($BR$41:$BR$49=C23)*($BS$40:$CA$40=O$18),$BS$41:$CA$49)),0)</f>
        <v>0</v>
      </c>
      <c r="G47" s="2">
        <f t="array" aca="1" ref="G47" ca="1">IF(O23=C23,SUM(IF(($BR$41:$BR$49=C23)*($BS$40:$CA$40=O$19),$BS$41:$CA$49)),0)</f>
        <v>0</v>
      </c>
      <c r="H47" s="2">
        <f t="array" aca="1" ref="H47" ca="1">IF(O23=C23,SUM(IF(($BR$41:$BR$49=C23)*($BS$40:$CA$40=O$20),$BS$41:$CA$49)),0)</f>
        <v>0</v>
      </c>
      <c r="I47" s="2">
        <f t="array" aca="1" ref="I47" ca="1">IF(O23=C23,SUM(IF(($BR$41:$BR$49=C23)*($BS$40:$CA$40=O$21),$BS$41:$CA$49)),0)</f>
        <v>0</v>
      </c>
      <c r="J47" s="2">
        <f t="array" aca="1" ref="J47" ca="1">IF(O23=C23,SUM(IF(($BR$41:$BR$49=C23)*($BS$40:$CA$40=O$22),$BS$41:$CA$49)),0)</f>
        <v>0</v>
      </c>
      <c r="K47" s="2">
        <f t="array" aca="1" ref="K47" ca="1">IF(O23=C23,SUM(IF(($BR$41:$BR$49=C23)*($BS$40:$CA$40=O$24),$BS$41:$CA$49)),0)</f>
        <v>0</v>
      </c>
      <c r="L47" s="2">
        <f t="array" aca="1" ref="L47" ca="1">IF(O23=C23,SUM(IF(($BR$41:$BR$49=C23)*($BS$40:$CA$40=O$25),$BS$41:$CA$49)),0)</f>
        <v>0</v>
      </c>
      <c r="M47" s="4">
        <f t="array" aca="1" ref="M47" ca="1">IF(P23=C23,SUM(IF(($BR$41:$BR$49=C23)*($BS$40:$CA$40=P$17),$BS$41:$CA$49)),0)</f>
        <v>0</v>
      </c>
      <c r="N47" s="2">
        <f t="array" aca="1" ref="N47" ca="1">IF(P23=C23,SUM(IF(($BR$41:$BR$49=C23)*($BS$40:$CA$40=P$18),$BS$41:$CA$49)),0)</f>
        <v>0</v>
      </c>
      <c r="O47" s="2">
        <f t="array" aca="1" ref="O47" ca="1">IF(P23=C23,SUM(IF(($BR$41:$BR$49=C23)*($BS$40:$CA$40=P$19),$BS$41:$CA$49)),0)</f>
        <v>0</v>
      </c>
      <c r="P47" s="2">
        <f t="array" aca="1" ref="P47" ca="1">IF(P23=C23,SUM(IF(($BR$41:$BR$49=C23)*($BS$40:$CA$40=P$20),$BS$41:$CA$49)),0)</f>
        <v>0</v>
      </c>
      <c r="Q47" s="2">
        <f t="array" aca="1" ref="Q47" ca="1">IF(P23=C23,SUM(IF(($BR$41:$BR$49=C23)*($BS$40:$CA$40=P$21),$BS$41:$CA$49)),0)</f>
        <v>0</v>
      </c>
      <c r="R47" s="2">
        <f t="array" aca="1" ref="R47" ca="1">IF(P23=C23,SUM(IF(($BR$41:$BR$49=C23)*($BS$40:$CA$40=P$22),$BS$41:$CA$49)),0)</f>
        <v>0</v>
      </c>
      <c r="S47" s="2">
        <f t="array" aca="1" ref="S47" ca="1">IF(P23=C23,SUM(IF(($BR$41:$BR$49=C23)*($BS$40:$CA$40=P$24),$BS$41:$CA$49)),0)</f>
        <v>0</v>
      </c>
      <c r="T47" s="2">
        <f t="array" aca="1" ref="T47" ca="1">IF(P23=C23,SUM(IF(($BR$41:$BR$49=C23)*($BS$40:$CA$40=P$25),$BS$41:$CA$49)),0)</f>
        <v>0</v>
      </c>
      <c r="U47" s="4">
        <f t="array" aca="1" ref="U47" ca="1">IF(Q23=C23,SUM(IF(($BR$41:$BR$49=C23)*($BS$40:$CA$40=Q$17),$BS$41:$CA$49)),0)</f>
        <v>0</v>
      </c>
      <c r="V47" s="2">
        <f t="array" aca="1" ref="V47" ca="1">IF(Q23=C23,SUM(IF(($BR$41:$BR$49=C23)*($BS$40:$CA$40=Q$18),$BS$41:$CA$49)),0)</f>
        <v>0</v>
      </c>
      <c r="W47" s="2">
        <f t="array" aca="1" ref="W47" ca="1">IF(Q23=C23,SUM(IF(($BR$41:$BR$49=C23)*($BS$40:$CA$40=Q$19),$BS$41:$CA$49)),0)</f>
        <v>0</v>
      </c>
      <c r="X47" s="2">
        <f t="array" aca="1" ref="X47" ca="1">IF(Q23=C23,SUM(IF(($BR$41:$BR$49=C23)*($BS$40:$CA$40=Q$20),$BS$41:$CA$49)),0)</f>
        <v>0</v>
      </c>
      <c r="Y47" s="2">
        <f t="array" aca="1" ref="Y47" ca="1">IF(Q23=C23,SUM(IF(($BR$41:$BR$49=C23)*($BS$40:$CA$40=Q$21),$BS$41:$CA$49)),0)</f>
        <v>0</v>
      </c>
      <c r="Z47" s="2">
        <f t="array" aca="1" ref="Z47" ca="1">IF(Q23=C23,SUM(IF(($BR$41:$BR$49=C23)*($BS$40:$CA$40=Q$22),$BS$41:$CA$49)),0)</f>
        <v>0</v>
      </c>
      <c r="AA47" s="2">
        <f t="array" aca="1" ref="AA47" ca="1">IF(Q23=C23,SUM(IF(($BR$41:$BR$49=C23)*($BS$40:$CA$40=Q$24),$BS$41:$CA$49)),0)</f>
        <v>0</v>
      </c>
      <c r="AB47" s="2">
        <f t="array" aca="1" ref="AB47" ca="1">IF(Q23=C23,SUM(IF(($BR$41:$BR$49=C23)*($BS$40:$CA$40=Q$25),$BS$41:$CA$49)),0)</f>
        <v>0</v>
      </c>
      <c r="AC47" s="4">
        <f t="array" aca="1" ref="AC47" ca="1">IF(R23=C23,SUM(IF(($BR$41:$BR$49=C23)*($BS$40:$CA$40=R$17),$BS$41:$CA$49)),0)</f>
        <v>0</v>
      </c>
      <c r="AD47" s="2">
        <f t="array" aca="1" ref="AD47" ca="1">IF(R23=C23,SUM(IF(($BR$41:$BR$49=C23)*($BS$40:$CA$40=R$18),$BS$41:$CA$49)),0)</f>
        <v>0</v>
      </c>
      <c r="AE47" s="2">
        <f t="array" aca="1" ref="AE47" ca="1">IF(R23=C23,SUM(IF(($BR$41:$BR$49=C23)*($BS$40:$CA$40=R$19),$BS$41:$CA$49)),0)</f>
        <v>0</v>
      </c>
      <c r="AF47" s="2">
        <f t="array" aca="1" ref="AF47" ca="1">IF(R23=C23,SUM(IF(($BR$41:$BR$49=C23)*($BS$40:$CA$40=R$20),$BS$41:$CA$49)),0)</f>
        <v>0</v>
      </c>
      <c r="AG47" s="2">
        <f t="array" aca="1" ref="AG47" ca="1">IF(R23=C23,SUM(IF(($BR$41:$BR$49=C23)*($BS$40:$CA$40=R$21),$BS$41:$CA$49)),0)</f>
        <v>0</v>
      </c>
      <c r="AH47" s="2">
        <f t="array" aca="1" ref="AH47" ca="1">IF(R23=C23,SUM(IF(($BR$41:$BR$49=C23)*($BS$40:$CA$40=R$22),$BS$41:$CA$49)),0)</f>
        <v>0</v>
      </c>
      <c r="AI47" s="2">
        <f t="array" aca="1" ref="AI47" ca="1">IF(R23=C23,SUM(IF(($BR$41:$BR$49=C23)*($BS$40:$CA$40=R$24),$BS$41:$CA$49)),0)</f>
        <v>0</v>
      </c>
      <c r="AJ47" s="2">
        <f t="array" aca="1" ref="AJ47" ca="1">IF(R23=C23,SUM(IF(($BR$41:$BR$49=C23)*($BS$40:$CA$40=R$25),$BS$41:$CA$49)),0)</f>
        <v>0</v>
      </c>
      <c r="AK47" s="4">
        <f t="array" aca="1" ref="AK47" ca="1">IF(S23=C23,SUM(IF(($BR$41:$BR$49=C23)*($BS$40:$CA$40=S$17),$BS$41:$CA$49)),0)</f>
        <v>0</v>
      </c>
      <c r="AL47" s="2">
        <f t="array" aca="1" ref="AL47" ca="1">IF(S23=C23,SUM(IF(($BR$41:$BR$49=C23)*($BS$40:$CA$40=S$18),$BS$41:$CA$49)),0)</f>
        <v>0</v>
      </c>
      <c r="AM47" s="2">
        <f t="array" aca="1" ref="AM47" ca="1">IF(S23=C23,SUM(IF(($BR$41:$BR$49=C23)*($BS$40:$CA$40=S$19),$BS$41:$CA$49)),0)</f>
        <v>0</v>
      </c>
      <c r="AN47" s="2">
        <f t="array" aca="1" ref="AN47" ca="1">IF(S23=C23,SUM(IF(($BR$41:$BR$49=C23)*($BS$40:$CA$40=S$20),$BS$41:$CA$49)),0)</f>
        <v>0</v>
      </c>
      <c r="AO47" s="2">
        <f t="array" aca="1" ref="AO47" ca="1">IF(S23=C23,SUM(IF(($BR$41:$BR$49=C23)*($BS$40:$CA$40=S$21),$BS$41:$CA$49)),0)</f>
        <v>0</v>
      </c>
      <c r="AP47" s="2">
        <f t="array" aca="1" ref="AP47" ca="1">IF(S23=C23,SUM(IF(($BR$41:$BR$49=C23)*($BS$40:$CA$40=S$22),$BS$41:$CA$49)),0)</f>
        <v>0</v>
      </c>
      <c r="AQ47" s="2">
        <f t="array" aca="1" ref="AQ47" ca="1">IF(S23=C23,SUM(IF(($BR$41:$BR$49=C23)*($BS$40:$CA$40=S$24),$BS$41:$CA$49)),0)</f>
        <v>0</v>
      </c>
      <c r="AR47" s="2">
        <f t="array" aca="1" ref="AR47" ca="1">IF(S23=C23,SUM(IF(($BR$41:$BR$49=C23)*($BS$40:$CA$40=S$25),$BS$41:$CA$49)),0)</f>
        <v>0</v>
      </c>
      <c r="AS47" s="4">
        <f t="array" aca="1" ref="AS47" ca="1">IF(T23=C23,SUM(IF(($BR$41:$BR$49=C23)*($BS$40:$CA$40=T$17),$BS$41:$CA$49)),0)</f>
        <v>0</v>
      </c>
      <c r="AT47" s="2">
        <f t="array" aca="1" ref="AT47" ca="1">IF(T23=C23,SUM(IF(($BR$41:$BR$49=C23)*($BS$40:$CA$40=T$18),$BS$41:$CA$49)),0)</f>
        <v>0</v>
      </c>
      <c r="AU47" s="2">
        <f t="array" aca="1" ref="AU47" ca="1">IF(T23=C23,SUM(IF(($BR$41:$BR$49=C23)*($BS$40:$CA$40=T$19),$BS$41:$CA$49)),0)</f>
        <v>0</v>
      </c>
      <c r="AV47" s="2">
        <f t="array" aca="1" ref="AV47" ca="1">IF(T23=C23,SUM(IF(($BR$41:$BR$49=C23)*($BS$40:$CA$40=T$20),$BS$41:$CA$49)),0)</f>
        <v>0</v>
      </c>
      <c r="AW47" s="2">
        <f t="array" aca="1" ref="AW47" ca="1">IF(T23=C23,SUM(IF(($BR$41:$BR$49=C23)*($BS$40:$CA$40=T$21),$BS$41:$CA$49)),0)</f>
        <v>0</v>
      </c>
      <c r="AX47" s="2">
        <f t="array" aca="1" ref="AX47" ca="1">IF(T23=C23,SUM(IF(($BR$41:$BR$49=C23)*($BS$40:$CA$40=T$22),$BS$41:$CA$49)),0)</f>
        <v>0</v>
      </c>
      <c r="AY47" s="2">
        <f t="array" aca="1" ref="AY47" ca="1">IF(T23=C23,SUM(IF(($BR$41:$BR$49=C23)*($BS$40:$CA$40=T$24),$BS$41:$CA$49)),0)</f>
        <v>0</v>
      </c>
      <c r="AZ47" s="2">
        <f t="array" aca="1" ref="AZ47" ca="1">IF(T23=C23,SUM(IF(($BR$41:$BR$49=C23)*($BS$40:$CA$40=T$25),$BS$41:$CA$49)),0)</f>
        <v>0</v>
      </c>
      <c r="BA47" s="4">
        <f t="array" aca="1" ref="BA47" ca="1">IF(U23=C23,SUM(IF(($BR$41:$BR$49=C23)*($BS$40:$CA$40=U$17),$BS$41:$CA$49)),0)</f>
        <v>0</v>
      </c>
      <c r="BB47" s="2">
        <f t="array" aca="1" ref="BB47" ca="1">IF(U23=C23,SUM(IF(($BR$41:$BR$49=C23)*($BS$40:$CA$40=U$18),$BS$41:$CA$49)),0)</f>
        <v>0</v>
      </c>
      <c r="BC47" s="2">
        <f t="array" aca="1" ref="BC47" ca="1">IF(U23=C23,SUM(IF(($BR$41:$BR$49=C23)*($BS$40:$CA$40=U$19),$BS$41:$CA$49)),0)</f>
        <v>0</v>
      </c>
      <c r="BD47" s="2">
        <f t="array" aca="1" ref="BD47" ca="1">IF(U23=C23,SUM(IF(($BR$41:$BR$49=C23)*($BS$40:$CA$40=U$20),$BS$41:$CA$49)),0)</f>
        <v>0</v>
      </c>
      <c r="BE47" s="2">
        <f t="array" aca="1" ref="BE47" ca="1">IF(U23=C23,SUM(IF(($BR$41:$BR$49=C23)*($BS$40:$CA$40=U$21),$BS$41:$CA$49)),0)</f>
        <v>0</v>
      </c>
      <c r="BF47" s="2">
        <f t="array" aca="1" ref="BF47" ca="1">IF(U23=C23,SUM(IF(($BR$41:$BR$49=C23)*($BS$40:$CA$40=U$22),$BS$41:$CA$49)),0)</f>
        <v>0</v>
      </c>
      <c r="BG47" s="2">
        <f t="array" aca="1" ref="BG47" ca="1">IF(U23=C23,SUM(IF(($BR$41:$BR$49=C23)*($BS$40:$CA$40=U$24),$BS$41:$CA$49)),0)</f>
        <v>0</v>
      </c>
      <c r="BH47" s="2">
        <f t="array" aca="1" ref="BH47" ca="1">IF(U23=C23,SUM(IF(($BR$41:$BR$49=C23)*($BS$40:$CA$40=U$25),$BS$41:$CA$49)),0)</f>
        <v>0</v>
      </c>
      <c r="BI47" s="4">
        <f t="array" aca="1" ref="BI47" ca="1">IF(V23=C23,SUM(IF(($BR$41:$BR$49=C23)*($BS$40:$CA$40=V$18),$BS$41:$CA$49)),0)</f>
        <v>0</v>
      </c>
      <c r="BJ47" s="2">
        <f t="array" aca="1" ref="BJ47" ca="1">IF(V23=C23,SUM(IF(($BR$41:$BR$49=C23)*($BS$40:$CA$40=V$19),$BS$41:$CA$49)),0)</f>
        <v>0</v>
      </c>
      <c r="BK47" s="2">
        <f t="array" aca="1" ref="BK47" ca="1">IF(V23=C23,SUM(IF(($BR$41:$BR$49=C23)*($BS$40:$CA$40=V$20),$BS$41:$CA$49)),0)</f>
        <v>0</v>
      </c>
      <c r="BL47" s="2">
        <f t="array" aca="1" ref="BL47" ca="1">IF(V23=C23,SUM(IF(($BR$41:$BR$49=C23)*($BS$40:$CA$40=V$21),$BS$41:$CA$49)),0)</f>
        <v>0</v>
      </c>
      <c r="BM47" s="2">
        <f t="array" aca="1" ref="BM47" ca="1">IF(V23=C23,SUM(IF(($BR$41:$BR$49=C23)*($BS$40:$CA$40=V$22),$BS$41:$CA$49)),0)</f>
        <v>0</v>
      </c>
      <c r="BN47" s="2">
        <f t="array" aca="1" ref="BN47" ca="1">IF(V23=C23,SUM(IF(($BR$41:$BR$49=C23)*($BS$40:$CA$40=V$23),$BS$41:$CA$49)),0)</f>
        <v>0</v>
      </c>
      <c r="BO47" s="2">
        <f t="array" aca="1" ref="BO47" ca="1">IF(V23=C23,SUM(IF(($BR$41:$BR$49=C23)*($BS$40:$CA$40=V$24),$BS$41:$CA$49)),0)</f>
        <v>0</v>
      </c>
      <c r="BP47" s="13">
        <f t="array" aca="1" ref="BP47" ca="1">IF(V23=C23,SUM(IF(($BR$41:$BR$49=C23)*($BS$40:$CA$40=V$25),$BS$41:$CA$49)),0)</f>
        <v>0</v>
      </c>
      <c r="BR47" s="2" t="str">
        <f t="shared" si="71"/>
        <v/>
      </c>
      <c r="BS47" s="7">
        <f ca="1">IF(BY41="","",-1*BY41)</f>
        <v>0</v>
      </c>
      <c r="BT47" s="7">
        <f ca="1">IF(BY42="","",-1*BY42)</f>
        <v>0</v>
      </c>
      <c r="BU47" s="7">
        <f ca="1">IF(BY43="","",-1*BY43)</f>
        <v>0</v>
      </c>
      <c r="BV47" s="7">
        <f ca="1">IF(BY44="","",-1*BY44)</f>
        <v>0</v>
      </c>
      <c r="BW47" s="7">
        <f ca="1">IF(BY45="","",-1*BY45)</f>
        <v>0</v>
      </c>
      <c r="BX47" s="7">
        <f ca="1">IF(BY46="","",-1*BY46)</f>
        <v>0</v>
      </c>
      <c r="BY47" s="5"/>
      <c r="BZ47" s="6">
        <f ca="1">BZ36-BY37</f>
        <v>0</v>
      </c>
      <c r="CA47" s="6">
        <f ca="1">CA36-BY38</f>
        <v>0</v>
      </c>
    </row>
    <row r="48" spans="2:79" s="2" customFormat="1" x14ac:dyDescent="0.25">
      <c r="E48" s="12">
        <f t="array" aca="1" ref="E48" ca="1">IF(O24=C24,SUM(IF(($BR$41:$BR$49=C24)*($BS$40:$CA$40=O$17),$BS$41:$CA$49)),0)</f>
        <v>0</v>
      </c>
      <c r="F48" s="2">
        <f t="array" aca="1" ref="F48" ca="1">IF(O24=C24,SUM(IF(($BR$41:$BR$49=C24)*($BS$40:$CA$40=O$18),$BS$41:$CA$49)),0)</f>
        <v>0</v>
      </c>
      <c r="G48" s="2">
        <f t="array" aca="1" ref="G48" ca="1">IF(O24=C24,SUM(IF(($BR$41:$BR$49=C24)*($BS$40:$CA$40=O$19),$BS$41:$CA$49)),0)</f>
        <v>0</v>
      </c>
      <c r="H48" s="2">
        <f t="array" aca="1" ref="H48" ca="1">IF(O24=C24,SUM(IF(($BR$41:$BR$49=C24)*($BS$40:$CA$40=O$20),$BS$41:$CA$49)),0)</f>
        <v>0</v>
      </c>
      <c r="I48" s="2">
        <f t="array" aca="1" ref="I48" ca="1">IF(O24=C24,SUM(IF(($BR$41:$BR$49=C24)*($BS$40:$CA$40=O$21),$BS$41:$CA$49)),0)</f>
        <v>0</v>
      </c>
      <c r="J48" s="2">
        <f t="array" aca="1" ref="J48" ca="1">IF(O24=C24,SUM(IF(($BR$41:$BR$49=C24)*($BS$40:$CA$40=O$22),$BS$41:$CA$49)),0)</f>
        <v>0</v>
      </c>
      <c r="K48" s="2">
        <f t="array" aca="1" ref="K48" ca="1">IF(O24=C24,SUM(IF(($BR$41:$BR$49=C24)*($BS$40:$CA$40=O$23),$BS$41:$CA$49)),0)</f>
        <v>0</v>
      </c>
      <c r="L48" s="2">
        <f t="array" aca="1" ref="L48" ca="1">IF(O24=C24,SUM(IF(($BR$41:$BR$49=C24)*($BS$40:$CA$40=O$25),$BS$41:$CA$49)),0)</f>
        <v>0</v>
      </c>
      <c r="M48" s="4">
        <f t="array" aca="1" ref="M48" ca="1">IF(P24=C24,SUM(IF(($BR$41:$BR$49=C24)*($BS$40:$CA$40=P$17),$BS$41:$CA$49)),0)</f>
        <v>0</v>
      </c>
      <c r="N48" s="2">
        <f t="array" aca="1" ref="N48" ca="1">IF(P24=C24,SUM(IF(($BR$41:$BR$49=C24)*($BS$40:$CA$40=P$18),$BS$41:$CA$49)),0)</f>
        <v>0</v>
      </c>
      <c r="O48" s="2">
        <f t="array" aca="1" ref="O48" ca="1">IF(P24=C24,SUM(IF(($BR$41:$BR$49=C24)*($BS$40:$CA$40=P$19),$BS$41:$CA$49)),0)</f>
        <v>0</v>
      </c>
      <c r="P48" s="2">
        <f t="array" aca="1" ref="P48" ca="1">IF(P24=C24,SUM(IF(($BR$41:$BR$49=C24)*($BS$40:$CA$40=P$20),$BS$41:$CA$49)),0)</f>
        <v>0</v>
      </c>
      <c r="Q48" s="2">
        <f t="array" aca="1" ref="Q48" ca="1">IF(P24=C24,SUM(IF(($BR$41:$BR$49=C24)*($BS$40:$CA$40=P$21),$BS$41:$CA$49)),0)</f>
        <v>0</v>
      </c>
      <c r="R48" s="2">
        <f t="array" aca="1" ref="R48" ca="1">IF(P24=C24,SUM(IF(($BR$41:$BR$49=C24)*($BS$40:$CA$40=P$22),$BS$41:$CA$49)),0)</f>
        <v>0</v>
      </c>
      <c r="S48" s="2">
        <f t="array" aca="1" ref="S48" ca="1">IF(P24=C24,SUM(IF(($BR$41:$BR$49=C24)*($BS$40:$CA$40=P$23),$BS$41:$CA$49)),0)</f>
        <v>0</v>
      </c>
      <c r="T48" s="2">
        <f t="array" aca="1" ref="T48" ca="1">IF(P24=C24,SUM(IF(($BR$41:$BR$49=C24)*($BS$40:$CA$40=P$25),$BS$41:$CA$49)),0)</f>
        <v>0</v>
      </c>
      <c r="U48" s="4">
        <f t="array" aca="1" ref="U48" ca="1">IF(Q24=C24,SUM(IF(($BR$41:$BR$49=C24)*($BS$40:$CA$40=Q$17),$BS$41:$CA$49)),0)</f>
        <v>0</v>
      </c>
      <c r="V48" s="2">
        <f t="array" aca="1" ref="V48" ca="1">IF(Q24=C24,SUM(IF(($BR$41:$BR$49=C24)*($BS$40:$CA$40=Q$18),$BS$41:$CA$49)),0)</f>
        <v>0</v>
      </c>
      <c r="W48" s="2">
        <f t="array" aca="1" ref="W48" ca="1">IF(Q24=C24,SUM(IF(($BR$41:$BR$49=C24)*($BS$40:$CA$40=Q$19),$BS$41:$CA$49)),0)</f>
        <v>0</v>
      </c>
      <c r="X48" s="2">
        <f t="array" aca="1" ref="X48" ca="1">IF(Q24=C24,SUM(IF(($BR$41:$BR$49=C24)*($BS$40:$CA$40=Q$20),$BS$41:$CA$49)),0)</f>
        <v>0</v>
      </c>
      <c r="Y48" s="2">
        <f t="array" aca="1" ref="Y48" ca="1">IF(Q24=C24,SUM(IF(($BR$41:$BR$49=C24)*($BS$40:$CA$40=Q$21),$BS$41:$CA$49)),0)</f>
        <v>0</v>
      </c>
      <c r="Z48" s="2">
        <f t="array" aca="1" ref="Z48" ca="1">IF(Q24=C24,SUM(IF(($BR$41:$BR$49=C24)*($BS$40:$CA$40=Q$22),$BS$41:$CA$49)),0)</f>
        <v>0</v>
      </c>
      <c r="AA48" s="2">
        <f t="array" aca="1" ref="AA48" ca="1">IF(Q24=C24,SUM(IF(($BR$41:$BR$49=C24)*($BS$40:$CA$40=Q$23),$BS$41:$CA$49)),0)</f>
        <v>0</v>
      </c>
      <c r="AB48" s="2">
        <f t="array" aca="1" ref="AB48" ca="1">IF(Q24=C24,SUM(IF(($BR$41:$BR$49=C24)*($BS$40:$CA$40=Q$25),$BS$41:$CA$49)),0)</f>
        <v>0</v>
      </c>
      <c r="AC48" s="4">
        <f t="array" aca="1" ref="AC48" ca="1">IF(R24=C24,SUM(IF(($BR$41:$BR$49=C24)*($BS$40:$CA$40=R$17),$BS$41:$CA$49)),0)</f>
        <v>0</v>
      </c>
      <c r="AD48" s="2">
        <f t="array" aca="1" ref="AD48" ca="1">IF(R24=C24,SUM(IF(($BR$41:$BR$49=C24)*($BS$40:$CA$40=R$18),$BS$41:$CA$49)),0)</f>
        <v>0</v>
      </c>
      <c r="AE48" s="2">
        <f t="array" aca="1" ref="AE48" ca="1">IF(R24=C24,SUM(IF(($BR$41:$BR$49=C24)*($BS$40:$CA$40=R$19),$BS$41:$CA$49)),0)</f>
        <v>0</v>
      </c>
      <c r="AF48" s="2">
        <f t="array" aca="1" ref="AF48" ca="1">IF(R24=C24,SUM(IF(($BR$41:$BR$49=C24)*($BS$40:$CA$40=R$20),$BS$41:$CA$49)),0)</f>
        <v>0</v>
      </c>
      <c r="AG48" s="2">
        <f t="array" aca="1" ref="AG48" ca="1">IF(R24=C24,SUM(IF(($BR$41:$BR$49=C24)*($BS$40:$CA$40=R$21),$BS$41:$CA$49)),0)</f>
        <v>0</v>
      </c>
      <c r="AH48" s="2">
        <f t="array" aca="1" ref="AH48" ca="1">IF(R24=C24,SUM(IF(($BR$41:$BR$49=C24)*($BS$40:$CA$40=R$22),$BS$41:$CA$49)),0)</f>
        <v>0</v>
      </c>
      <c r="AI48" s="2">
        <f t="array" aca="1" ref="AI48" ca="1">IF(R24=C24,SUM(IF(($BR$41:$BR$49=C24)*($BS$40:$CA$40=R$23),$BS$41:$CA$49)),0)</f>
        <v>0</v>
      </c>
      <c r="AJ48" s="2">
        <f t="array" aca="1" ref="AJ48" ca="1">IF(R24=C24,SUM(IF(($BR$41:$BR$49=C24)*($BS$40:$CA$40=R$25),$BS$41:$CA$49)),0)</f>
        <v>0</v>
      </c>
      <c r="AK48" s="4">
        <f t="array" aca="1" ref="AK48" ca="1">IF(S24=C24,SUM(IF(($BR$41:$BR$49=C24)*($BS$40:$CA$40=S$17),$BS$41:$CA$49)),0)</f>
        <v>0</v>
      </c>
      <c r="AL48" s="2">
        <f t="array" aca="1" ref="AL48" ca="1">IF(S24=C24,SUM(IF(($BR$41:$BR$49=C24)*($BS$40:$CA$40=S$18),$BS$41:$CA$49)),0)</f>
        <v>0</v>
      </c>
      <c r="AM48" s="2">
        <f t="array" aca="1" ref="AM48" ca="1">IF(S24=C24,SUM(IF(($BR$41:$BR$49=C24)*($BS$40:$CA$40=S$19),$BS$41:$CA$49)),0)</f>
        <v>0</v>
      </c>
      <c r="AN48" s="2">
        <f t="array" aca="1" ref="AN48" ca="1">IF(S24=C24,SUM(IF(($BR$41:$BR$49=C24)*($BS$40:$CA$40=S$20),$BS$41:$CA$49)),0)</f>
        <v>0</v>
      </c>
      <c r="AO48" s="2">
        <f t="array" aca="1" ref="AO48" ca="1">IF(S24=C24,SUM(IF(($BR$41:$BR$49=C24)*($BS$40:$CA$40=S$21),$BS$41:$CA$49)),0)</f>
        <v>0</v>
      </c>
      <c r="AP48" s="2">
        <f t="array" aca="1" ref="AP48" ca="1">IF(S24=C24,SUM(IF(($BR$41:$BR$49=C24)*($BS$40:$CA$40=S$22),$BS$41:$CA$49)),0)</f>
        <v>0</v>
      </c>
      <c r="AQ48" s="2">
        <f t="array" aca="1" ref="AQ48" ca="1">IF(S24=C24,SUM(IF(($BR$41:$BR$49=C24)*($BS$40:$CA$40=S$23),$BS$41:$CA$49)),0)</f>
        <v>0</v>
      </c>
      <c r="AR48" s="2">
        <f t="array" aca="1" ref="AR48" ca="1">IF(S24=C24,SUM(IF(($BR$41:$BR$49=C24)*($BS$40:$CA$40=S$25),$BS$41:$CA$49)),0)</f>
        <v>0</v>
      </c>
      <c r="AS48" s="4">
        <f t="array" aca="1" ref="AS48" ca="1">IF(T24=C24,SUM(IF(($BR$41:$BR$49=C24)*($BS$40:$CA$40=T$17),$BS$41:$CA$49)),0)</f>
        <v>0</v>
      </c>
      <c r="AT48" s="2">
        <f t="array" aca="1" ref="AT48" ca="1">IF(T24=C24,SUM(IF(($BR$41:$BR$49=C24)*($BS$40:$CA$40=T$18),$BS$41:$CA$49)),0)</f>
        <v>0</v>
      </c>
      <c r="AU48" s="2">
        <f t="array" aca="1" ref="AU48" ca="1">IF(T24=C24,SUM(IF(($BR$41:$BR$49=C24)*($BS$40:$CA$40=T$19),$BS$41:$CA$49)),0)</f>
        <v>0</v>
      </c>
      <c r="AV48" s="2">
        <f t="array" aca="1" ref="AV48" ca="1">IF(T24=C24,SUM(IF(($BR$41:$BR$49=C24)*($BS$40:$CA$40=T$20),$BS$41:$CA$49)),0)</f>
        <v>0</v>
      </c>
      <c r="AW48" s="2">
        <f t="array" aca="1" ref="AW48" ca="1">IF(T24=C24,SUM(IF(($BR$41:$BR$49=C24)*($BS$40:$CA$40=T$21),$BS$41:$CA$49)),0)</f>
        <v>0</v>
      </c>
      <c r="AX48" s="2">
        <f t="array" aca="1" ref="AX48" ca="1">IF(T24=C24,SUM(IF(($BR$41:$BR$49=C24)*($BS$40:$CA$40=T$22),$BS$41:$CA$49)),0)</f>
        <v>0</v>
      </c>
      <c r="AY48" s="2">
        <f t="array" aca="1" ref="AY48" ca="1">IF(T24=C24,SUM(IF(($BR$41:$BR$49=C24)*($BS$40:$CA$40=T$23),$BS$41:$CA$49)),0)</f>
        <v>0</v>
      </c>
      <c r="AZ48" s="2">
        <f t="array" aca="1" ref="AZ48" ca="1">IF(T24=C24,SUM(IF(($BR$41:$BR$49=C24)*($BS$40:$CA$40=T$25),$BS$41:$CA$49)),0)</f>
        <v>0</v>
      </c>
      <c r="BA48" s="4">
        <f t="array" aca="1" ref="BA48" ca="1">IF(U24=C24,SUM(IF(($BR$41:$BR$49=C24)*($BS$40:$CA$40=U$17),$BS$41:$CA$49)),0)</f>
        <v>0</v>
      </c>
      <c r="BB48" s="2">
        <f t="array" aca="1" ref="BB48" ca="1">IF(U24=C24,SUM(IF(($BR$41:$BR$49=C24)*($BS$40:$CA$40=U$18),$BS$41:$CA$49)),0)</f>
        <v>0</v>
      </c>
      <c r="BC48" s="2">
        <f t="array" aca="1" ref="BC48" ca="1">IF(U24=C24,SUM(IF(($BR$41:$BR$49=C24)*($BS$40:$CA$40=U$19),$BS$41:$CA$49)),0)</f>
        <v>0</v>
      </c>
      <c r="BD48" s="2">
        <f t="array" aca="1" ref="BD48" ca="1">IF(U24=C24,SUM(IF(($BR$41:$BR$49=C24)*($BS$40:$CA$40=U$20),$BS$41:$CA$49)),0)</f>
        <v>0</v>
      </c>
      <c r="BE48" s="2">
        <f t="array" aca="1" ref="BE48" ca="1">IF(U24=C24,SUM(IF(($BR$41:$BR$49=C24)*($BS$40:$CA$40=U$21),$BS$41:$CA$49)),0)</f>
        <v>0</v>
      </c>
      <c r="BF48" s="2">
        <f t="array" aca="1" ref="BF48" ca="1">IF(U24=C24,SUM(IF(($BR$41:$BR$49=C24)*($BS$40:$CA$40=U$22),$BS$41:$CA$49)),0)</f>
        <v>0</v>
      </c>
      <c r="BG48" s="2">
        <f t="array" aca="1" ref="BG48" ca="1">IF(U24=C24,SUM(IF(($BR$41:$BR$49=C24)*($BS$40:$CA$40=U$23),$BS$41:$CA$49)),0)</f>
        <v>0</v>
      </c>
      <c r="BH48" s="2">
        <f t="array" aca="1" ref="BH48" ca="1">IF(U24=C24,SUM(IF(($BR$41:$BR$49=C24)*($BS$40:$CA$40=U$25),$BS$41:$CA$49)),0)</f>
        <v>0</v>
      </c>
      <c r="BI48" s="4">
        <f t="array" aca="1" ref="BI48" ca="1">IF(V24=C24,SUM(IF(($BR$41:$BR$49=C24)*($BS$40:$CA$40=V$18),$BS$41:$CA$49)),0)</f>
        <v>0</v>
      </c>
      <c r="BJ48" s="2">
        <f t="array" aca="1" ref="BJ48" ca="1">IF(V24=C24,SUM(IF(($BR$41:$BR$49=C24)*($BS$40:$CA$40=V$19),$BS$41:$CA$49)),0)</f>
        <v>0</v>
      </c>
      <c r="BK48" s="2">
        <f t="array" aca="1" ref="BK48" ca="1">IF(V24=C24,SUM(IF(($BR$41:$BR$49=C24)*($BS$40:$CA$40=V$20),$BS$41:$CA$49)),0)</f>
        <v>0</v>
      </c>
      <c r="BL48" s="2">
        <f t="array" aca="1" ref="BL48" ca="1">IF(V24=C24,SUM(IF(($BR$41:$BR$49=C24)*($BS$40:$CA$40=V$21),$BS$41:$CA$49)),0)</f>
        <v>0</v>
      </c>
      <c r="BM48" s="2">
        <f t="array" aca="1" ref="BM48" ca="1">IF(V24=C24,SUM(IF(($BR$41:$BR$49=C24)*($BS$40:$CA$40=V$22),$BS$41:$CA$49)),0)</f>
        <v>0</v>
      </c>
      <c r="BN48" s="2">
        <f t="array" aca="1" ref="BN48" ca="1">IF(V24=C24,SUM(IF(($BR$41:$BR$49=C24)*($BS$40:$CA$40=V$23),$BS$41:$CA$49)),0)</f>
        <v>0</v>
      </c>
      <c r="BO48" s="2">
        <f t="array" aca="1" ref="BO48" ca="1">IF(V24=C24,SUM(IF(($BR$41:$BR$49=C24)*($BS$40:$CA$40=V$24),$BS$41:$CA$49)),0)</f>
        <v>0</v>
      </c>
      <c r="BP48" s="13">
        <f t="array" aca="1" ref="BP48" ca="1">IF(V24=C24,SUM(IF(($BR$41:$BR$49=C24)*($BS$40:$CA$40=V$25),$BS$41:$CA$49)),0)</f>
        <v>0</v>
      </c>
      <c r="BR48" s="2" t="str">
        <f t="shared" si="71"/>
        <v/>
      </c>
      <c r="BS48" s="7">
        <f ca="1">IF(BZ41="","",-1*BZ41)</f>
        <v>0</v>
      </c>
      <c r="BT48" s="7">
        <f ca="1">IF(BZ42="","",-1*BZ42)</f>
        <v>0</v>
      </c>
      <c r="BU48" s="7">
        <f ca="1">IF(BZ43="","",-1*BZ43)</f>
        <v>0</v>
      </c>
      <c r="BV48" s="7">
        <f ca="1">IF(BZ44="","",-1*BZ44)</f>
        <v>0</v>
      </c>
      <c r="BW48" s="7">
        <f ca="1">IF(BZ45="","",-1*BZ45)</f>
        <v>0</v>
      </c>
      <c r="BX48" s="7">
        <f ca="1">IF(BZ46="","",-1*BZ46)</f>
        <v>0</v>
      </c>
      <c r="BY48" s="7">
        <f ca="1">IF(BZ47="","",-1*BZ47)</f>
        <v>0</v>
      </c>
      <c r="BZ48" s="5"/>
      <c r="CA48" s="6">
        <f ca="1">CA37-BZ38</f>
        <v>0</v>
      </c>
    </row>
    <row r="49" spans="2:79" s="2" customFormat="1" x14ac:dyDescent="0.25">
      <c r="E49" s="12">
        <f t="array" aca="1" ref="E49" ca="1">IF(O25=C25,SUM(IF(($BR$41:$BR$49=C25)*($BS$40:$CA$40=O$17),$BS$41:$CA$49)),0)</f>
        <v>0</v>
      </c>
      <c r="F49" s="2">
        <f t="array" aca="1" ref="F49" ca="1">IF(O25=C25,SUM(IF(($BR$41:$BR$49=C25)*($BS$40:$CA$40=O$18),$BS$41:$CA$49)),0)</f>
        <v>0</v>
      </c>
      <c r="G49" s="2">
        <f t="array" aca="1" ref="G49" ca="1">IF(O25=C25,SUM(IF(($BR$41:$BR$49=C25)*($BS$40:$CA$40=O$19),$BS$41:$CA$49)),0)</f>
        <v>0</v>
      </c>
      <c r="H49" s="2">
        <f t="array" aca="1" ref="H49" ca="1">IF(O25=C25,SUM(IF(($BR$41:$BR$49=C25)*($BS$40:$CA$40=O$20),$BS$41:$CA$49)),0)</f>
        <v>0</v>
      </c>
      <c r="I49" s="2">
        <f t="array" aca="1" ref="I49" ca="1">IF(O25=C25,SUM(IF(($BR$41:$BR$49=C25)*($BS$40:$CA$40=O$21),$BS$41:$CA$49)),0)</f>
        <v>0</v>
      </c>
      <c r="J49" s="2">
        <f t="array" aca="1" ref="J49" ca="1">IF(O25=C25,SUM(IF(($BR$41:$BR$49=C25)*($BS$40:$CA$40=O$22),$BS$41:$CA$49)),0)</f>
        <v>0</v>
      </c>
      <c r="K49" s="2">
        <f t="array" aca="1" ref="K49" ca="1">IF(O25=C25,SUM(IF(($BR$41:$BR$49=C25)*($BS$40:$CA$40=O$23),$BS$41:$CA$49)),0)</f>
        <v>0</v>
      </c>
      <c r="L49" s="2">
        <f t="array" aca="1" ref="L49" ca="1">IF(O25=C25,SUM(IF(($BR$41:$BR$49=C25)*($BS$40:$CA$40=O$24),$BS$41:$CA$49)),0)</f>
        <v>0</v>
      </c>
      <c r="M49" s="4">
        <f t="array" aca="1" ref="M49" ca="1">IF(P25=C25,SUM(IF(($BR$41:$BR$49=C25)*($BS$40:$CA$40=P$17),$BS$41:$CA$49)),0)</f>
        <v>0</v>
      </c>
      <c r="N49" s="2">
        <f t="array" aca="1" ref="N49" ca="1">IF(P25=C25,SUM(IF(($BR$41:$BR$49=C25)*($BS$40:$CA$40=P$18),$BS$41:$CA$49)),0)</f>
        <v>0</v>
      </c>
      <c r="O49" s="2">
        <f t="array" aca="1" ref="O49" ca="1">IF(P25=C25,SUM(IF(($BR$41:$BR$49=C25)*($BS$40:$CA$40=P$19),$BS$41:$CA$49)),0)</f>
        <v>0</v>
      </c>
      <c r="P49" s="2">
        <f t="array" aca="1" ref="P49" ca="1">IF(P25=C25,SUM(IF(($BR$41:$BR$49=C25)*($BS$40:$CA$40=P$20),$BS$41:$CA$49)),0)</f>
        <v>0</v>
      </c>
      <c r="Q49" s="2">
        <f t="array" aca="1" ref="Q49" ca="1">IF(P25=C25,SUM(IF(($BR$41:$BR$49=C25)*($BS$40:$CA$40=P$21),$BS$41:$CA$49)),0)</f>
        <v>0</v>
      </c>
      <c r="R49" s="2">
        <f t="array" aca="1" ref="R49" ca="1">IF(P25=C25,SUM(IF(($BR$41:$BR$49=C25)*($BS$40:$CA$40=P$22),$BS$41:$CA$49)),0)</f>
        <v>0</v>
      </c>
      <c r="S49" s="2">
        <f t="array" aca="1" ref="S49" ca="1">IF(P25=C25,SUM(IF(($BR$41:$BR$49=C25)*($BS$40:$CA$40=P$23),$BS$41:$CA$49)),0)</f>
        <v>0</v>
      </c>
      <c r="T49" s="2">
        <f t="array" aca="1" ref="T49" ca="1">IF(P25=C25,SUM(IF(($BR$41:$BR$49=C25)*($BS$40:$CA$40=P$24),$BS$41:$CA$49)),0)</f>
        <v>0</v>
      </c>
      <c r="U49" s="4">
        <f t="array" aca="1" ref="U49" ca="1">IF(Q25=C25,SUM(IF(($BR$41:$BR$49=C25)*($BS$40:$CA$40=Q$17),$BS$41:$CA$49)),0)</f>
        <v>0</v>
      </c>
      <c r="V49" s="2">
        <f t="array" aca="1" ref="V49" ca="1">IF(Q25=C25,SUM(IF(($BR$41:$BR$49=C25)*($BS$40:$CA$40=Q$18),$BS$41:$CA$49)),0)</f>
        <v>0</v>
      </c>
      <c r="W49" s="2">
        <f t="array" aca="1" ref="W49" ca="1">IF(Q25=C25,SUM(IF(($BR$41:$BR$49=C25)*($BS$40:$CA$40=Q$19),$BS$41:$CA$49)),0)</f>
        <v>0</v>
      </c>
      <c r="X49" s="2">
        <f t="array" aca="1" ref="X49" ca="1">IF(Q25=C25,SUM(IF(($BR$41:$BR$49=C25)*($BS$40:$CA$40=Q$20),$BS$41:$CA$49)),0)</f>
        <v>0</v>
      </c>
      <c r="Y49" s="2">
        <f t="array" aca="1" ref="Y49" ca="1">IF(Q25=C25,SUM(IF(($BR$41:$BR$49=C25)*($BS$40:$CA$40=Q$21),$BS$41:$CA$49)),0)</f>
        <v>0</v>
      </c>
      <c r="Z49" s="2">
        <f t="array" aca="1" ref="Z49" ca="1">IF(Q25=C25,SUM(IF(($BR$41:$BR$49=C25)*($BS$40:$CA$40=Q$22),$BS$41:$CA$49)),0)</f>
        <v>0</v>
      </c>
      <c r="AA49" s="2">
        <f t="array" aca="1" ref="AA49" ca="1">IF(Q25=C25,SUM(IF(($BR$41:$BR$49=C25)*($BS$40:$CA$40=Q$23),$BS$41:$CA$49)),0)</f>
        <v>0</v>
      </c>
      <c r="AB49" s="2">
        <f t="array" aca="1" ref="AB49" ca="1">IF(Q25=C25,SUM(IF(($BR$41:$BR$49=C25)*($BS$40:$CA$40=Q$24),$BS$41:$CA$49)),0)</f>
        <v>0</v>
      </c>
      <c r="AC49" s="4">
        <f t="array" aca="1" ref="AC49" ca="1">IF(R25=C25,SUM(IF(($BR$41:$BR$49=C25)*($BS$40:$CA$40=R$17),$BS$41:$CA$49)),0)</f>
        <v>0</v>
      </c>
      <c r="AD49" s="2">
        <f t="array" aca="1" ref="AD49" ca="1">IF(R25=C25,SUM(IF(($BR$41:$BR$49=C25)*($BS$40:$CA$40=R$18),$BS$41:$CA$49)),0)</f>
        <v>0</v>
      </c>
      <c r="AE49" s="2">
        <f t="array" aca="1" ref="AE49" ca="1">IF(R25=C25,SUM(IF(($BR$41:$BR$49=C25)*($BS$40:$CA$40=R$19),$BS$41:$CA$49)),0)</f>
        <v>0</v>
      </c>
      <c r="AF49" s="2">
        <f t="array" aca="1" ref="AF49" ca="1">IF(R25=C25,SUM(IF(($BR$41:$BR$49=C25)*($BS$40:$CA$40=R$20),$BS$41:$CA$49)),0)</f>
        <v>0</v>
      </c>
      <c r="AG49" s="2">
        <f t="array" aca="1" ref="AG49" ca="1">IF(R25=C25,SUM(IF(($BR$41:$BR$49=C25)*($BS$40:$CA$40=R$21),$BS$41:$CA$49)),0)</f>
        <v>0</v>
      </c>
      <c r="AH49" s="2">
        <f t="array" aca="1" ref="AH49" ca="1">IF(R25=C25,SUM(IF(($BR$41:$BR$49=C25)*($BS$40:$CA$40=R$22),$BS$41:$CA$49)),0)</f>
        <v>0</v>
      </c>
      <c r="AI49" s="2">
        <f t="array" aca="1" ref="AI49" ca="1">IF(R25=C25,SUM(IF(($BR$41:$BR$49=C25)*($BS$40:$CA$40=R$23),$BS$41:$CA$49)),0)</f>
        <v>0</v>
      </c>
      <c r="AJ49" s="2">
        <f t="array" aca="1" ref="AJ49" ca="1">IF(R25=C25,SUM(IF(($BR$41:$BR$49=C25)*($BS$40:$CA$40=R$24),$BS$41:$CA$49)),0)</f>
        <v>0</v>
      </c>
      <c r="AK49" s="4">
        <f t="array" aca="1" ref="AK49" ca="1">IF(S25=C25,SUM(IF(($BR$41:$BR$49=C25)*($BS$40:$CA$40=S$17),$BS$41:$CA$49)),0)</f>
        <v>0</v>
      </c>
      <c r="AL49" s="2">
        <f t="array" aca="1" ref="AL49" ca="1">IF(S25=C25,SUM(IF(($BR$41:$BR$49=C25)*($BS$40:$CA$40=S$18),$BS$41:$CA$49)),0)</f>
        <v>0</v>
      </c>
      <c r="AM49" s="2">
        <f t="array" aca="1" ref="AM49" ca="1">IF(S25=C25,SUM(IF(($BR$41:$BR$49=C25)*($BS$40:$CA$40=S$19),$BS$41:$CA$49)),0)</f>
        <v>0</v>
      </c>
      <c r="AN49" s="2">
        <f t="array" aca="1" ref="AN49" ca="1">IF(S25=C25,SUM(IF(($BR$41:$BR$49=C25)*($BS$40:$CA$40=S$20),$BS$41:$CA$49)),0)</f>
        <v>0</v>
      </c>
      <c r="AO49" s="2">
        <f t="array" aca="1" ref="AO49" ca="1">IF(S25=C25,SUM(IF(($BR$41:$BR$49=C25)*($BS$40:$CA$40=S$21),$BS$41:$CA$49)),0)</f>
        <v>0</v>
      </c>
      <c r="AP49" s="2">
        <f t="array" aca="1" ref="AP49" ca="1">IF(S25=C25,SUM(IF(($BR$41:$BR$49=C25)*($BS$40:$CA$40=S$22),$BS$41:$CA$49)),0)</f>
        <v>0</v>
      </c>
      <c r="AQ49" s="2">
        <f t="array" aca="1" ref="AQ49" ca="1">IF(S25=C25,SUM(IF(($BR$41:$BR$49=C25)*($BS$40:$CA$40=S$23),$BS$41:$CA$49)),0)</f>
        <v>0</v>
      </c>
      <c r="AR49" s="2">
        <f t="array" aca="1" ref="AR49" ca="1">IF(S25=C25,SUM(IF(($BR$41:$BR$49=C25)*($BS$40:$CA$40=S$24),$BS$41:$CA$49)),0)</f>
        <v>0</v>
      </c>
      <c r="AS49" s="4">
        <f t="array" aca="1" ref="AS49" ca="1">IF(T25=C25,SUM(IF(($BR$41:$BR$49=C25)*($BS$40:$CA$40=T$17),$BS$41:$CA$49)),0)</f>
        <v>0</v>
      </c>
      <c r="AT49" s="2">
        <f t="array" aca="1" ref="AT49" ca="1">IF(T25=C25,SUM(IF(($BR$41:$BR$49=C25)*($BS$40:$CA$40=T$18),$BS$41:$CA$49)),0)</f>
        <v>0</v>
      </c>
      <c r="AU49" s="2">
        <f t="array" aca="1" ref="AU49" ca="1">IF(T25=C25,SUM(IF(($BR$41:$BR$49=C25)*($BS$40:$CA$40=T$19),$BS$41:$CA$49)),0)</f>
        <v>0</v>
      </c>
      <c r="AV49" s="2">
        <f t="array" aca="1" ref="AV49" ca="1">IF(T25=C25,SUM(IF(($BR$41:$BR$49=C25)*($BS$40:$CA$40=T$20),$BS$41:$CA$49)),0)</f>
        <v>0</v>
      </c>
      <c r="AW49" s="2">
        <f t="array" aca="1" ref="AW49" ca="1">IF(T25=C25,SUM(IF(($BR$41:$BR$49=C25)*($BS$40:$CA$40=T$21),$BS$41:$CA$49)),0)</f>
        <v>0</v>
      </c>
      <c r="AX49" s="2">
        <f t="array" aca="1" ref="AX49" ca="1">IF(T25=C25,SUM(IF(($BR$41:$BR$49=C25)*($BS$40:$CA$40=T$22),$BS$41:$CA$49)),0)</f>
        <v>0</v>
      </c>
      <c r="AY49" s="2">
        <f t="array" aca="1" ref="AY49" ca="1">IF(T25=C25,SUM(IF(($BR$41:$BR$49=C25)*($BS$40:$CA$40=T$23),$BS$41:$CA$49)),0)</f>
        <v>0</v>
      </c>
      <c r="AZ49" s="2">
        <f t="array" aca="1" ref="AZ49" ca="1">IF(T25=C25,SUM(IF(($BR$41:$BR$49=C25)*($BS$40:$CA$40=T$24),$BS$41:$CA$49)),0)</f>
        <v>0</v>
      </c>
      <c r="BA49" s="4">
        <f t="array" aca="1" ref="BA49" ca="1">IF(U25=C25,SUM(IF(($BR$41:$BR$49=C25)*($BS$40:$CA$40=U$17),$BS$41:$CA$49)),0)</f>
        <v>0</v>
      </c>
      <c r="BB49" s="2">
        <f t="array" aca="1" ref="BB49" ca="1">IF(U25=C25,SUM(IF(($BR$41:$BR$49=C25)*($BS$40:$CA$40=U$18),$BS$41:$CA$49)),0)</f>
        <v>0</v>
      </c>
      <c r="BC49" s="2">
        <f t="array" aca="1" ref="BC49" ca="1">IF(U25=C25,SUM(IF(($BR$41:$BR$49=C25)*($BS$40:$CA$40=U$19),$BS$41:$CA$49)),0)</f>
        <v>0</v>
      </c>
      <c r="BD49" s="2">
        <f t="array" aca="1" ref="BD49" ca="1">IF(U25=C25,SUM(IF(($BR$41:$BR$49=C25)*($BS$40:$CA$40=U$20),$BS$41:$CA$49)),0)</f>
        <v>0</v>
      </c>
      <c r="BE49" s="2">
        <f t="array" aca="1" ref="BE49" ca="1">IF(U25=C25,SUM(IF(($BR$41:$BR$49=C25)*($BS$40:$CA$40=U$21),$BS$41:$CA$49)),0)</f>
        <v>0</v>
      </c>
      <c r="BF49" s="2">
        <f t="array" aca="1" ref="BF49" ca="1">IF(U25=C25,SUM(IF(($BR$41:$BR$49=C25)*($BS$40:$CA$40=U$22),$BS$41:$CA$49)),0)</f>
        <v>0</v>
      </c>
      <c r="BG49" s="2">
        <f t="array" aca="1" ref="BG49" ca="1">IF(U25=C25,SUM(IF(($BR$41:$BR$49=C25)*($BS$40:$CA$40=U$23),$BS$41:$CA$49)),0)</f>
        <v>0</v>
      </c>
      <c r="BH49" s="2">
        <f t="array" aca="1" ref="BH49" ca="1">IF(U25=C25,SUM(IF(($BR$41:$BR$49=C25)*($BS$40:$CA$40=U$24),$BS$41:$CA$49)),0)</f>
        <v>0</v>
      </c>
      <c r="BI49" s="4">
        <f t="array" aca="1" ref="BI49" ca="1">IF(V25=C25,SUM(IF(($BR$41:$BR$49=C25)*($BS$40:$CA$40=V$18),$BS$41:$CA$49)),0)</f>
        <v>0</v>
      </c>
      <c r="BJ49" s="2">
        <f t="array" aca="1" ref="BJ49" ca="1">IF(V25=C25,SUM(IF(($BR$41:$BR$49=C25)*($BS$40:$CA$40=V$19),$BS$41:$CA$49)),0)</f>
        <v>0</v>
      </c>
      <c r="BK49" s="2">
        <f t="array" aca="1" ref="BK49" ca="1">IF(V25=C25,SUM(IF(($BR$41:$BR$49=C25)*($BS$40:$CA$40=V$20),$BS$41:$CA$49)),0)</f>
        <v>0</v>
      </c>
      <c r="BL49" s="2">
        <f t="array" aca="1" ref="BL49" ca="1">IF(V25=C25,SUM(IF(($BR$41:$BR$49=C25)*($BS$40:$CA$40=V$21),$BS$41:$CA$49)),0)</f>
        <v>0</v>
      </c>
      <c r="BM49" s="2">
        <f t="array" aca="1" ref="BM49" ca="1">IF(V25=C25,SUM(IF(($BR$41:$BR$49=C25)*($BS$40:$CA$40=V$22),$BS$41:$CA$49)),0)</f>
        <v>0</v>
      </c>
      <c r="BN49" s="2">
        <f t="array" aca="1" ref="BN49" ca="1">IF(V25=C25,SUM(IF(($BR$41:$BR$49=C25)*($BS$40:$CA$40=V$23),$BS$41:$CA$49)),0)</f>
        <v>0</v>
      </c>
      <c r="BO49" s="2">
        <f t="array" aca="1" ref="BO49" ca="1">IF(V25=C25,SUM(IF(($BR$41:$BR$49=C25)*($BS$40:$CA$40=V$24),$BS$41:$CA$49)),0)</f>
        <v>0</v>
      </c>
      <c r="BP49" s="13">
        <f t="array" aca="1" ref="BP49" ca="1">IF(V25=C25,SUM(IF(($BR$41:$BR$49=C25)*($BS$40:$CA$40=V$25),$BS$41:$CA$49)),0)</f>
        <v>0</v>
      </c>
      <c r="BR49" s="2" t="str">
        <f t="shared" si="71"/>
        <v/>
      </c>
      <c r="BS49" s="7">
        <f ca="1">IF(CA41="","",-1*CA41)</f>
        <v>0</v>
      </c>
      <c r="BT49" s="7">
        <f ca="1">IF(CA42="","",-1*CA42)</f>
        <v>0</v>
      </c>
      <c r="BU49" s="7">
        <f ca="1">IF(CA43="","",-1*CA43)</f>
        <v>0</v>
      </c>
      <c r="BV49" s="7">
        <f ca="1">IF(CA44="","",-1*CA44)</f>
        <v>0</v>
      </c>
      <c r="BW49" s="7">
        <f ca="1">IF(CA45="","",-1*CA45)</f>
        <v>0</v>
      </c>
      <c r="BX49" s="7">
        <f ca="1">IF(CA46="","",-1*CA46)</f>
        <v>0</v>
      </c>
      <c r="BY49" s="7">
        <f ca="1">IF(CA47="","",-1*CA47)</f>
        <v>0</v>
      </c>
      <c r="BZ49" s="7">
        <f t="shared" ref="BZ49" ca="1" si="72">IF(CA48="","",-1*CA48)</f>
        <v>0</v>
      </c>
      <c r="CA49" s="5"/>
    </row>
    <row r="50" spans="2:79" s="2" customFormat="1" x14ac:dyDescent="0.25">
      <c r="E50" s="12"/>
      <c r="M50" s="4"/>
      <c r="U50" s="4"/>
      <c r="AC50" s="4"/>
      <c r="AK50" s="4"/>
      <c r="AS50" s="4"/>
      <c r="BA50" s="4"/>
      <c r="BI50" s="4"/>
      <c r="BP50" s="13"/>
    </row>
    <row r="51" spans="2:79" s="2" customFormat="1" x14ac:dyDescent="0.25">
      <c r="E51" s="12"/>
      <c r="M51" s="4"/>
      <c r="U51" s="4"/>
      <c r="AC51" s="4"/>
      <c r="AK51" s="4"/>
      <c r="AS51" s="4"/>
      <c r="BA51" s="4"/>
      <c r="BI51" s="4"/>
      <c r="BP51" s="13"/>
      <c r="BR51" s="3" t="s">
        <v>97</v>
      </c>
      <c r="BS51" s="2" t="str">
        <f>$F$4</f>
        <v>Langenthal 1</v>
      </c>
      <c r="BT51" s="2" t="str">
        <f>$F$5</f>
        <v>Murten 1</v>
      </c>
      <c r="BU51" s="2" t="str">
        <f>$F$6</f>
        <v>Thun</v>
      </c>
      <c r="BV51" s="2" t="str">
        <f>$F$7</f>
        <v>Murten 2</v>
      </c>
      <c r="BW51" s="2" t="str">
        <f>$F$8</f>
        <v>Langenthal 2</v>
      </c>
      <c r="BX51" s="2" t="str">
        <f>$F$9</f>
        <v/>
      </c>
      <c r="BY51" s="2" t="str">
        <f>$F$10</f>
        <v/>
      </c>
      <c r="BZ51" s="2" t="str">
        <f>$F$11</f>
        <v/>
      </c>
      <c r="CA51" s="2" t="str">
        <f>$F$12</f>
        <v/>
      </c>
    </row>
    <row r="52" spans="2:79" s="2" customFormat="1" x14ac:dyDescent="0.25">
      <c r="B52" s="2" t="s">
        <v>103</v>
      </c>
      <c r="E52" s="12">
        <f t="array" aca="1" ref="E52" ca="1">IF(O17=C17,SUM(IF(($BR$30:$BR$38=C17)*($BS$29:$CA$29=O18),$BS$30:$CA$38)),0)</f>
        <v>0</v>
      </c>
      <c r="F52" s="2">
        <f t="array" aca="1" ref="F52" ca="1">IF(O17=C17,SUM(IF(($BR$30:$BR$38=C17)*($BS$29:$CA$29=O19),$BS$30:$CA$38)),0)</f>
        <v>0</v>
      </c>
      <c r="G52" s="2">
        <f t="array" aca="1" ref="G52" ca="1">IF(O17=C17,SUM(IF(($BR$30:$BR$38=C17)*($BS$29:$CA$29=O20),$BS$30:$CA$38)),0)</f>
        <v>0</v>
      </c>
      <c r="H52" s="2">
        <f t="array" aca="1" ref="H52" ca="1">IF(O17=C17,SUM(IF(($BR$30:$BR$38=C17)*($BS$29:$CA$29=O21),$BS$30:$CA$38)),0)</f>
        <v>0</v>
      </c>
      <c r="I52" s="2">
        <f t="array" aca="1" ref="I52" ca="1">IF(O17=C17,SUM(IF(($BR$30:$BR$38=C17)*($BS$29:$CA$29=O22),$BS$30:$CA$38)),0)</f>
        <v>0</v>
      </c>
      <c r="J52" s="2">
        <f t="array" aca="1" ref="J52" ca="1">IF(O17=C17,SUM(IF(($BR$30:$BR$38=C17)*($BS$29:$CA$29=O23),$BS$30:$CA$38)),0)</f>
        <v>0</v>
      </c>
      <c r="K52" s="2">
        <f t="array" aca="1" ref="K52" ca="1">IF(O17=C17,SUM(IF(($BR$30:$BR$38=C17)*($BS$29:$CA$29=O$24),$BS$30:$CA$38)),0)</f>
        <v>0</v>
      </c>
      <c r="L52" s="2">
        <f t="array" aca="1" ref="L52" ca="1">IF(O17=C17,SUM(IF(($BR$30:$BR$38=C17)*($BS$29:$CA$29=O$25),$BS$30:$CA$38)),0)</f>
        <v>0</v>
      </c>
      <c r="M52" s="4">
        <f t="array" aca="1" ref="M52" ca="1">IF(P17=C17,SUM(IF(($BR$30:$BR$38=C17)*($BS$29:$CA$29=P18),$BS$30:$CA$38)),0)</f>
        <v>0</v>
      </c>
      <c r="N52" s="2">
        <f t="array" aca="1" ref="N52" ca="1">IF(P17=C17,SUM(IF(($BR$30:$BR$38=C17)*($BS$29:$CA$29=P19),$BS$30:$CA$38)),0)</f>
        <v>0</v>
      </c>
      <c r="O52" s="2">
        <f t="array" aca="1" ref="O52" ca="1">IF(P17=C17,SUM(IF(($BR$30:$BR$38=C17)*($BS$29:$CA$29=P20),$BS$30:$CA$38)),0)</f>
        <v>0</v>
      </c>
      <c r="P52" s="2">
        <f t="array" aca="1" ref="P52" ca="1">IF(P17=C17,SUM(IF(($BR$30:$BR$38=C17)*($BS$29:$CA$29=P21),$BS$30:$CA$38)),0)</f>
        <v>0</v>
      </c>
      <c r="Q52" s="2">
        <f t="array" aca="1" ref="Q52" ca="1">IF(P17=C17,SUM(IF(($BR$30:$BR$38=C17)*($BS$29:$CA$29=P22),$BS$30:$CA$38)),0)</f>
        <v>0</v>
      </c>
      <c r="R52" s="2">
        <f t="array" aca="1" ref="R52" ca="1">IF(P17=C17,SUM(IF(($BR$30:$BR$38=C17)*($BS$29:$CA$29=P23),$BS$30:$CA$38)),0)</f>
        <v>0</v>
      </c>
      <c r="S52" s="2">
        <f t="array" aca="1" ref="S52" ca="1">IF(P17=C17,SUM(IF(($BR$30:$BR$38=C17)*($BS$29:$CA$29=P$24),$BS$30:$CA$38)),0)</f>
        <v>0</v>
      </c>
      <c r="T52" s="2">
        <f t="array" aca="1" ref="T52" ca="1">IF(P17=C17,SUM(IF(($BR$30:$BR$38=C17)*($BS$29:$CA$29=P$25),$BS$30:$CA$38)),0)</f>
        <v>0</v>
      </c>
      <c r="U52" s="4">
        <f t="array" aca="1" ref="U52" ca="1">IF(Q17=C17,SUM(IF(($BR$30:$BR$38=C17)*($BS$29:$CA$29=Q18),$BS$30:$CA$38)),0)</f>
        <v>0</v>
      </c>
      <c r="V52" s="2">
        <f t="array" aca="1" ref="V52" ca="1">IF(Q17=C17,SUM(IF(($BR$30:$BR$38=C17)*($BS$29:$CA$29=Q19),$BS$30:$CA$38)),0)</f>
        <v>0</v>
      </c>
      <c r="W52" s="2">
        <f t="array" aca="1" ref="W52" ca="1">IF(Q17=C17,SUM(IF(($BR$30:$BR$38=C17)*($BS$29:$CA$29=Q20),$BS$30:$CA$38)),0)</f>
        <v>0</v>
      </c>
      <c r="X52" s="2">
        <f t="array" aca="1" ref="X52" ca="1">IF(Q17=C17,SUM(IF(($BR$30:$BR$38=C17)*($BS$29:$CA$29=Q21),$BS$30:$CA$38)),0)</f>
        <v>0</v>
      </c>
      <c r="Y52" s="2">
        <f t="array" aca="1" ref="Y52" ca="1">IF(Q17=C17,SUM(IF(($BR$30:$BR$38=C17)*($BS$29:$CA$29=Q22),$BS$30:$CA$38)),0)</f>
        <v>0</v>
      </c>
      <c r="Z52" s="2">
        <f t="array" aca="1" ref="Z52" ca="1">IF(Q17=C17,SUM(IF(($BR$30:$BR$38=C17)*($BS$29:$CA$29=Q23),$BS$30:$CA$38)),0)</f>
        <v>0</v>
      </c>
      <c r="AA52" s="2">
        <f t="array" aca="1" ref="AA52" ca="1">IF(Q17=C17,SUM(IF(($BR$30:$BR$38=C17)*($BS$29:$CA$29=Q$24),$BS$30:$CA$38)),0)</f>
        <v>0</v>
      </c>
      <c r="AB52" s="2">
        <f t="array" aca="1" ref="AB52" ca="1">IF(Q17=C17,SUM(IF(($BR$30:$BR$38=C17)*($BS$29:$CA$29=Q$25),$BS$30:$CA$38)),0)</f>
        <v>0</v>
      </c>
      <c r="AC52" s="4">
        <f t="array" aca="1" ref="AC52" ca="1">IF(R17=C17,SUM(IF(($BR$30:$BR$38=C17)*($BS$29:$CA$29=R18),$BS$30:$CA$38)),0)</f>
        <v>0</v>
      </c>
      <c r="AD52" s="2">
        <f t="array" aca="1" ref="AD52" ca="1">IF(R17=C17,SUM(IF(($BR$30:$BR$38=C17)*($BS$29:$CA$29=R19),$BS$30:$CA$38)),0)</f>
        <v>0</v>
      </c>
      <c r="AE52" s="2">
        <f t="array" aca="1" ref="AE52" ca="1">IF(R17=C17,SUM(IF(($BR$30:$BR$38=C17)*($BS$29:$CA$29=R20),$BS$30:$CA$38)),0)</f>
        <v>0</v>
      </c>
      <c r="AF52" s="2">
        <f t="array" aca="1" ref="AF52" ca="1">IF(R17=C17,SUM(IF(($BR$30:$BR$38=C17)*($BS$29:$CA$29=R21),$BS$30:$CA$38)),0)</f>
        <v>0</v>
      </c>
      <c r="AG52" s="2">
        <f t="array" aca="1" ref="AG52" ca="1">IF(R17=C17,SUM(IF(($BR$30:$BR$38=C17)*($BS$29:$CA$29=R22),$BS$30:$CA$38)),0)</f>
        <v>0</v>
      </c>
      <c r="AH52" s="2">
        <f t="array" aca="1" ref="AH52" ca="1">IF(R17=C17,SUM(IF(($BR$30:$BR$38=C17)*($BS$29:$CA$29=R23),$BS$30:$CA$38)),0)</f>
        <v>0</v>
      </c>
      <c r="AI52" s="2">
        <f t="array" aca="1" ref="AI52" ca="1">IF(R17=C17,SUM(IF(($BR$30:$BR$38=C17)*($BS$29:$CA$29=R$24),$BS$30:$CA$38)),0)</f>
        <v>0</v>
      </c>
      <c r="AJ52" s="2">
        <f t="array" aca="1" ref="AJ52" ca="1">IF(R17=C17,SUM(IF(($BR$30:$BR$38=C17)*($BS$29:$CA$29=R$25),$BS$30:$CA$38)),0)</f>
        <v>0</v>
      </c>
      <c r="AK52" s="4">
        <f t="array" aca="1" ref="AK52" ca="1">IF(S17=C17,SUM(IF(($BR$30:$BR$38=C17)*($BS$29:$CA$29=S18),$BS$30:$CA$38)),0)</f>
        <v>0</v>
      </c>
      <c r="AL52" s="2">
        <f t="array" aca="1" ref="AL52" ca="1">IF(S17=C17,SUM(IF(($BR$30:$BR$38=C17)*($BS$29:$CA$29=S19),$BS$30:$CA$38)),0)</f>
        <v>0</v>
      </c>
      <c r="AM52" s="2">
        <f t="array" aca="1" ref="AM52" ca="1">IF(S17=C17,SUM(IF(($BR$30:$BR$38=C17)*($BS$29:$CA$29=S20),$BS$30:$CA$38)),0)</f>
        <v>0</v>
      </c>
      <c r="AN52" s="2">
        <f t="array" aca="1" ref="AN52" ca="1">IF(S17=C17,SUM(IF(($BR$30:$BR$38=C17)*($BS$29:$CA$29=S21),$BS$30:$CA$38)),0)</f>
        <v>0</v>
      </c>
      <c r="AO52" s="2">
        <f t="array" aca="1" ref="AO52" ca="1">IF(S17=C17,SUM(IF(($BR$30:$BR$38=C17)*($BS$29:$CA$29=S22),$BS$30:$CA$38)),0)</f>
        <v>0</v>
      </c>
      <c r="AP52" s="2">
        <f t="array" aca="1" ref="AP52" ca="1">IF(S17=C17,SUM(IF(($BR$30:$BR$38=C17)*($BS$29:$CA$29=S23),$BS$30:$CA$38)),0)</f>
        <v>0</v>
      </c>
      <c r="AQ52" s="2">
        <f t="array" aca="1" ref="AQ52" ca="1">IF(S17=C17,SUM(IF(($BR$30:$BR$38=C17)*($BS$29:$CA$29=S$24),$BS$30:$CA$38)),0)</f>
        <v>0</v>
      </c>
      <c r="AR52" s="2">
        <f t="array" aca="1" ref="AR52" ca="1">IF(S17=C17,SUM(IF(($BR$30:$BR$38=C17)*($BS$29:$CA$29=S$25),$BS$30:$CA$38)),0)</f>
        <v>0</v>
      </c>
      <c r="AS52" s="4">
        <f t="array" aca="1" ref="AS52" ca="1">IF(T17=C17,SUM(IF(($BR$30:$BR$38=C17)*($BS$29:$CA$29=T18),$BS$30:$CA$38)),0)</f>
        <v>0</v>
      </c>
      <c r="AT52" s="2">
        <f t="array" aca="1" ref="AT52" ca="1">IF(T17=C17,SUM(IF(($BR$30:$BR$38=C17)*($BS$29:$CA$29=T19),$BS$30:$CA$38)),0)</f>
        <v>0</v>
      </c>
      <c r="AU52" s="2">
        <f t="array" aca="1" ref="AU52" ca="1">IF(T17=C17,SUM(IF(($BR$30:$BR$38=C17)*($BS$29:$CA$29=T20),$BS$30:$CA$38)),0)</f>
        <v>0</v>
      </c>
      <c r="AV52" s="2">
        <f t="array" aca="1" ref="AV52" ca="1">IF(T17=C17,SUM(IF(($BR$30:$BR$38=C17)*($BS$29:$CA$29=T21),$BS$30:$CA$38)),0)</f>
        <v>0</v>
      </c>
      <c r="AW52" s="2">
        <f t="array" aca="1" ref="AW52" ca="1">IF(T17=C17,SUM(IF(($BR$30:$BR$38=C17)*($BS$29:$CA$29=T22),$BS$30:$CA$38)),0)</f>
        <v>0</v>
      </c>
      <c r="AX52" s="2">
        <f t="array" aca="1" ref="AX52" ca="1">IF(T17=C17,SUM(IF(($BR$30:$BR$38=C17)*($BS$29:$CA$29=T23),$BS$30:$CA$38)),0)</f>
        <v>0</v>
      </c>
      <c r="AY52" s="2">
        <f t="array" aca="1" ref="AY52" ca="1">IF(T17=C17,SUM(IF(($BR$30:$BR$38=C17)*($BS$29:$CA$29=T$24),$BS$30:$CA$38)),0)</f>
        <v>0</v>
      </c>
      <c r="AZ52" s="2">
        <f t="array" aca="1" ref="AZ52" ca="1">IF(T17=C17,SUM(IF(($BR$30:$BR$38=C17)*($BS$29:$CA$29=T$25),$BS$30:$CA$38)),0)</f>
        <v>0</v>
      </c>
      <c r="BA52" s="4">
        <f t="array" aca="1" ref="BA52" ca="1">IF(U17=C17,SUM(IF(($BR$30:$BR$38=C17)*($BS$29:$CA$29=U$18),$BS$30:$CA$38)),0)</f>
        <v>0</v>
      </c>
      <c r="BB52" s="2">
        <f t="array" aca="1" ref="BB52" ca="1">IF(U17=C17,SUM(IF(($BR$30:$BR$38=C17)*($BS$29:$CA$29=U$19),$BS$30:$CA$38)),0)</f>
        <v>0</v>
      </c>
      <c r="BC52" s="2">
        <f t="array" aca="1" ref="BC52" ca="1">IF(U17=C17,SUM(IF(($BR$30:$BR$38=C17)*($BS$29:$CA$29=U$20),$BS$30:$CA$38)),0)</f>
        <v>0</v>
      </c>
      <c r="BD52" s="2">
        <f t="array" aca="1" ref="BD52" ca="1">IF(U17=C17,SUM(IF(($BR$30:$BR$38=C17)*($BS$29:$CA$29=U$21),$BS$30:$CA$38)),0)</f>
        <v>0</v>
      </c>
      <c r="BE52" s="2">
        <f t="array" aca="1" ref="BE52" ca="1">IF(U17=C17,SUM(IF(($BR$30:$BR$38=C17)*($BS$29:$CA$29=U$22),$BS$30:$CA$38)),0)</f>
        <v>0</v>
      </c>
      <c r="BF52" s="2">
        <f t="array" aca="1" ref="BF52" ca="1">IF(U17=C17,SUM(IF(($BR$30:$BR$38=C17)*($BS$29:$CA$29=U$23),$BS$30:$CA$38)),0)</f>
        <v>0</v>
      </c>
      <c r="BG52" s="2">
        <f t="array" aca="1" ref="BG52" ca="1">IF(U17=C17,SUM(IF(($BR$30:$BR$38=C17)*($BS$29:$CA$29=U$24),$BS$30:$CA$38)),0)</f>
        <v>0</v>
      </c>
      <c r="BH52" s="2">
        <f t="array" aca="1" ref="BH52" ca="1">IF(U17=C17,SUM(IF(($BR$30:$BR$38=C17)*($BS$29:$CA$29=U$25),$BS$30:$CA$38)),0)</f>
        <v>0</v>
      </c>
      <c r="BI52" s="4">
        <f t="array" aca="1" ref="BI52" ca="1">IF(V17=C17,SUM(IF(($BR$30:$BR$38=C17)*($BS$29:$CA$29=V$18),$BS$30:$CA$38)),0)</f>
        <v>0</v>
      </c>
      <c r="BJ52" s="2">
        <f t="array" aca="1" ref="BJ52" ca="1">IF(V17=C17,SUM(IF(($BR$30:$BR$38=C17)*($BS$29:$CA$29=V$19),$BS$30:$CA$38)),0)</f>
        <v>0</v>
      </c>
      <c r="BK52" s="2">
        <f t="array" aca="1" ref="BK52" ca="1">IF(V17=C17,SUM(IF(($BR$30:$BR$38=C17)*($BS$29:$CA$29=V$20),$BS$30:$CA$38)),0)</f>
        <v>0</v>
      </c>
      <c r="BL52" s="2">
        <f t="array" aca="1" ref="BL52" ca="1">IF(V17=C17,SUM(IF(($BR$30:$BR$38=C17)*($BS$29:$CA$29=V$21),$BS$30:$CA$38)),0)</f>
        <v>0</v>
      </c>
      <c r="BM52" s="2">
        <f t="array" aca="1" ref="BM52" ca="1">IF(V17=C17,SUM(IF(($BR$30:$BR$38=C17)*($BS$29:$CA$29=V$22),$BS$30:$CA$38)),0)</f>
        <v>0</v>
      </c>
      <c r="BN52" s="2">
        <f t="array" aca="1" ref="BN52" ca="1">IF(V17=C17,SUM(IF(($BR$30:$BR$38=C17)*($BS$29:$CA$29=V$23),$BS$30:$CA$38)),0)</f>
        <v>0</v>
      </c>
      <c r="BO52" s="2">
        <f t="array" aca="1" ref="BO52" ca="1">IF(V17=C17,SUM(IF(($BR$30:$BR$38=C17)*($BS$29:$CA$29=V$24),$BS$30:$CA$38)),0)</f>
        <v>0</v>
      </c>
      <c r="BP52" s="13">
        <f t="array" aca="1" ref="BP52" ca="1">IF(V17=C17,SUM(IF(($BR$30:$BR$38=C17)*($BS$29:$CA$29=V$25),$BS$30:$CA$38)),0)</f>
        <v>0</v>
      </c>
      <c r="BR52" s="2" t="str">
        <f t="shared" ref="BR52:BR60" si="73">F4</f>
        <v>Langenthal 1</v>
      </c>
      <c r="BS52" s="5"/>
      <c r="BT52" s="6">
        <f t="shared" ref="BT52:BY52" ca="1" si="74">SUMIFS($AE$64:$AE$135,$V$64:$V$135,$BR52,$W$64:$W$135,BT$51)+SUMIFS($AF$64:$AF$135,$W$64:$W$135,$BR52,$V$64:$V$135,BT$51)</f>
        <v>0</v>
      </c>
      <c r="BU52" s="6">
        <f t="shared" ca="1" si="74"/>
        <v>0</v>
      </c>
      <c r="BV52" s="6">
        <f t="shared" ca="1" si="74"/>
        <v>0</v>
      </c>
      <c r="BW52" s="6">
        <f t="shared" ca="1" si="74"/>
        <v>0</v>
      </c>
      <c r="BX52" s="6">
        <f t="shared" ca="1" si="74"/>
        <v>0</v>
      </c>
      <c r="BY52" s="6">
        <f t="shared" ca="1" si="74"/>
        <v>0</v>
      </c>
      <c r="BZ52" s="6">
        <f t="shared" ref="BZ52:CA58" ca="1" si="75">SUMIFS($AE$64:$AE$135,$V$64:$V$135,$BR52,$W$64:$W$135,BZ$51)+SUMIFS($AF$64:$AF$135,$W$64:$W$135,$BR52,$V$64:$V$135,BZ$51)</f>
        <v>0</v>
      </c>
      <c r="CA52" s="6">
        <f t="shared" ca="1" si="75"/>
        <v>0</v>
      </c>
    </row>
    <row r="53" spans="2:79" s="2" customFormat="1" x14ac:dyDescent="0.25">
      <c r="E53" s="12">
        <f t="array" aca="1" ref="E53" ca="1">IF(O18=C18,SUM(IF(($BR$30:$BR$38=C18)*($BS$29:$CA$29=O17),$BS$30:$CA$38)),0)</f>
        <v>0</v>
      </c>
      <c r="F53" s="2">
        <f t="array" aca="1" ref="F53" ca="1">IF(O18=C18,SUM(IF(($BR$30:$BR$38=C18)*($BS$29:$CA$29=O19),$BS$30:$CA$38)),0)</f>
        <v>0</v>
      </c>
      <c r="G53" s="2">
        <f t="array" aca="1" ref="G53" ca="1">IF(O18=C18,SUM(IF(($BR$30:$BR$38=C18)*($BS$29:$CA$29=O20),$BS$30:$CA$38)),0)</f>
        <v>0</v>
      </c>
      <c r="H53" s="2">
        <f t="array" aca="1" ref="H53" ca="1">IF(O18=C18,SUM(IF(($BR$30:$BR$38=C18)*($BS$29:$CA$29=O21),$BS$30:$CA$38)),0)</f>
        <v>0</v>
      </c>
      <c r="I53" s="2">
        <f t="array" aca="1" ref="I53" ca="1">IF(O18=C18,SUM(IF(($BR$30:$BR$38=C18)*($BS$29:$CA$29=O22),$BS$30:$CA$38)),0)</f>
        <v>0</v>
      </c>
      <c r="J53" s="2">
        <f t="array" aca="1" ref="J53" ca="1">IF(O18=C18,SUM(IF(($BR$30:$BR$38=C18)*($BS$29:$CA$29=O23),$BS$30:$CA$38)),0)</f>
        <v>0</v>
      </c>
      <c r="K53" s="2">
        <f t="array" aca="1" ref="K53" ca="1">IF(O18=C18,SUM(IF(($BR$30:$BR$38=C18)*($BS$29:$CA$29=O$24),$BS$30:$CA$38)),0)</f>
        <v>0</v>
      </c>
      <c r="L53" s="2">
        <f t="array" aca="1" ref="L53" ca="1">IF(O18=C18,SUM(IF(($BR$30:$BR$38=C18)*($BS$29:$CA$29=O$25),$BS$30:$CA$38)),0)</f>
        <v>0</v>
      </c>
      <c r="M53" s="4">
        <f t="array" aca="1" ref="M53" ca="1">IF(P18=C18,SUM(IF(($BR$30:$BR$38=C18)*($BS$29:$CA$29=P17),$BS$30:$CA$38)),0)</f>
        <v>0</v>
      </c>
      <c r="N53" s="2">
        <f t="array" aca="1" ref="N53" ca="1">IF(P18=C18,SUM(IF(($BR$30:$BR$38=C18)*($BS$29:$CA$29=P19),$BS$30:$CA$38)),0)</f>
        <v>0</v>
      </c>
      <c r="O53" s="2">
        <f t="array" aca="1" ref="O53" ca="1">IF(P18=C18,SUM(IF(($BR$30:$BR$38=C18)*($BS$29:$CA$29=P20),$BS$30:$CA$38)),0)</f>
        <v>0</v>
      </c>
      <c r="P53" s="2">
        <f t="array" aca="1" ref="P53" ca="1">IF(P18=C18,SUM(IF(($BR$30:$BR$38=C18)*($BS$29:$CA$29=P21),$BS$30:$CA$38)),0)</f>
        <v>0</v>
      </c>
      <c r="Q53" s="2">
        <f t="array" aca="1" ref="Q53" ca="1">IF(P18=C18,SUM(IF(($BR$30:$BR$38=C18)*($BS$29:$CA$29=P22),$BS$30:$CA$38)),0)</f>
        <v>0</v>
      </c>
      <c r="R53" s="2">
        <f t="array" aca="1" ref="R53" ca="1">IF(P18=C18,SUM(IF(($BR$30:$BR$38=C18)*($BS$29:$CA$29=P23),$BS$30:$CA$38)),0)</f>
        <v>0</v>
      </c>
      <c r="S53" s="2">
        <f t="array" aca="1" ref="S53" ca="1">IF(P18=C18,SUM(IF(($BR$30:$BR$38=C18)*($BS$29:$CA$29=P$24),$BS$30:$CA$38)),0)</f>
        <v>0</v>
      </c>
      <c r="T53" s="2">
        <f t="array" aca="1" ref="T53" ca="1">IF(P18=C18,SUM(IF(($BR$30:$BR$38=C18)*($BS$29:$CA$29=P$25),$BS$30:$CA$38)),0)</f>
        <v>0</v>
      </c>
      <c r="U53" s="4">
        <f t="array" aca="1" ref="U53" ca="1">IF(Q18=C18,SUM(IF(($BR$30:$BR$38=C18)*($BS$29:$CA$29=Q17),$BS$30:$CA$38)),0)</f>
        <v>0</v>
      </c>
      <c r="V53" s="2">
        <f t="array" aca="1" ref="V53" ca="1">IF(Q18=C18,SUM(IF(($BR$30:$BR$38=C18)*($BS$29:$CA$29=Q19),$BS$30:$CA$38)),0)</f>
        <v>0</v>
      </c>
      <c r="W53" s="2">
        <f t="array" aca="1" ref="W53" ca="1">IF(Q18=C18,SUM(IF(($BR$30:$BR$38=C18)*($BS$29:$CA$29=Q20),$BS$30:$CA$38)),0)</f>
        <v>0</v>
      </c>
      <c r="X53" s="2">
        <f t="array" aca="1" ref="X53" ca="1">IF(Q18=C18,SUM(IF(($BR$30:$BR$38=C18)*($BS$29:$CA$29=Q21),$BS$30:$CA$38)),0)</f>
        <v>0</v>
      </c>
      <c r="Y53" s="2">
        <f t="array" aca="1" ref="Y53" ca="1">IF(Q18=C18,SUM(IF(($BR$30:$BR$38=C18)*($BS$29:$CA$29=Q22),$BS$30:$CA$38)),0)</f>
        <v>0</v>
      </c>
      <c r="Z53" s="2">
        <f t="array" aca="1" ref="Z53" ca="1">IF(Q18=C18,SUM(IF(($BR$30:$BR$38=C18)*($BS$29:$CA$29=Q23),$BS$30:$CA$38)),0)</f>
        <v>0</v>
      </c>
      <c r="AA53" s="2">
        <f t="array" aca="1" ref="AA53" ca="1">IF(Q18=C18,SUM(IF(($BR$30:$BR$38=C18)*($BS$29:$CA$29=Q$24),$BS$30:$CA$38)),0)</f>
        <v>0</v>
      </c>
      <c r="AB53" s="2">
        <f t="array" aca="1" ref="AB53" ca="1">IF(Q18=C18,SUM(IF(($BR$30:$BR$38=C18)*($BS$29:$CA$29=Q$25),$BS$30:$CA$38)),0)</f>
        <v>0</v>
      </c>
      <c r="AC53" s="4">
        <f t="array" aca="1" ref="AC53" ca="1">IF(R18=C18,SUM(IF(($BR$30:$BR$38=C18)*($BS$29:$CA$29=R17),$BS$30:$CA$38)),0)</f>
        <v>0</v>
      </c>
      <c r="AD53" s="2">
        <f t="array" aca="1" ref="AD53" ca="1">IF(R18=C18,SUM(IF(($BR$30:$BR$38=C18)*($BS$29:$CA$29=R19),$BS$30:$CA$38)),0)</f>
        <v>0</v>
      </c>
      <c r="AE53" s="2">
        <f t="array" aca="1" ref="AE53" ca="1">IF(R18=C18,SUM(IF(($BR$30:$BR$38=C18)*($BS$29:$CA$29=R20),$BS$30:$CA$38)),0)</f>
        <v>0</v>
      </c>
      <c r="AF53" s="2">
        <f t="array" aca="1" ref="AF53" ca="1">IF(R18=C18,SUM(IF(($BR$30:$BR$38=C18)*($BS$29:$CA$29=R21),$BS$30:$CA$38)),0)</f>
        <v>0</v>
      </c>
      <c r="AG53" s="2">
        <f t="array" aca="1" ref="AG53" ca="1">IF(R18=C18,SUM(IF(($BR$30:$BR$38=C18)*($BS$29:$CA$29=R22),$BS$30:$CA$38)),0)</f>
        <v>0</v>
      </c>
      <c r="AH53" s="2">
        <f t="array" aca="1" ref="AH53" ca="1">IF(R18=C18,SUM(IF(($BR$30:$BR$38=C18)*($BS$29:$CA$29=R23),$BS$30:$CA$38)),0)</f>
        <v>0</v>
      </c>
      <c r="AI53" s="2">
        <f t="array" aca="1" ref="AI53" ca="1">IF(R18=C18,SUM(IF(($BR$30:$BR$38=C18)*($BS$29:$CA$29=R$24),$BS$30:$CA$38)),0)</f>
        <v>0</v>
      </c>
      <c r="AJ53" s="2">
        <f t="array" aca="1" ref="AJ53" ca="1">IF(R18=C18,SUM(IF(($BR$30:$BR$38=C18)*($BS$29:$CA$29=R$25),$BS$30:$CA$38)),0)</f>
        <v>0</v>
      </c>
      <c r="AK53" s="4">
        <f t="array" aca="1" ref="AK53" ca="1">IF(S18=C18,SUM(IF(($BR$30:$BR$38=C18)*($BS$29:$CA$29=S17),$BS$30:$CA$38)),0)</f>
        <v>0</v>
      </c>
      <c r="AL53" s="2">
        <f t="array" aca="1" ref="AL53" ca="1">IF(S18=C18,SUM(IF(($BR$30:$BR$38=C18)*($BS$29:$CA$29=S19),$BS$30:$CA$38)),0)</f>
        <v>0</v>
      </c>
      <c r="AM53" s="2">
        <f t="array" aca="1" ref="AM53" ca="1">IF(S18=C18,SUM(IF(($BR$30:$BR$38=C18)*($BS$29:$CA$29=S20),$BS$30:$CA$38)),0)</f>
        <v>0</v>
      </c>
      <c r="AN53" s="2">
        <f t="array" aca="1" ref="AN53" ca="1">IF(S18=C18,SUM(IF(($BR$30:$BR$38=C18)*($BS$29:$CA$29=S21),$BS$30:$CA$38)),0)</f>
        <v>0</v>
      </c>
      <c r="AO53" s="2">
        <f t="array" aca="1" ref="AO53" ca="1">IF(S18=C18,SUM(IF(($BR$30:$BR$38=C18)*($BS$29:$CA$29=S22),$BS$30:$CA$38)),0)</f>
        <v>0</v>
      </c>
      <c r="AP53" s="2">
        <f t="array" aca="1" ref="AP53" ca="1">IF(S18=C18,SUM(IF(($BR$30:$BR$38=C18)*($BS$29:$CA$29=S23),$BS$30:$CA$38)),0)</f>
        <v>0</v>
      </c>
      <c r="AQ53" s="2">
        <f t="array" aca="1" ref="AQ53" ca="1">IF(S18=C18,SUM(IF(($BR$30:$BR$38=C18)*($BS$29:$CA$29=S$24),$BS$30:$CA$38)),0)</f>
        <v>0</v>
      </c>
      <c r="AR53" s="2">
        <f t="array" aca="1" ref="AR53" ca="1">IF(S18=C18,SUM(IF(($BR$30:$BR$38=C18)*($BS$29:$CA$29=S$25),$BS$30:$CA$38)),0)</f>
        <v>0</v>
      </c>
      <c r="AS53" s="4">
        <f t="array" aca="1" ref="AS53" ca="1">IF(T18=C18,SUM(IF(($BR$30:$BR$38=C18)*($BS$29:$CA$29=T17),$BS$30:$CA$38)),0)</f>
        <v>0</v>
      </c>
      <c r="AT53" s="2">
        <f t="array" aca="1" ref="AT53" ca="1">IF(T18=C18,SUM(IF(($BR$30:$BR$38=C18)*($BS$29:$CA$29=T19),$BS$30:$CA$38)),0)</f>
        <v>0</v>
      </c>
      <c r="AU53" s="2">
        <f t="array" aca="1" ref="AU53" ca="1">IF(T18=C18,SUM(IF(($BR$30:$BR$38=C18)*($BS$29:$CA$29=T20),$BS$30:$CA$38)),0)</f>
        <v>0</v>
      </c>
      <c r="AV53" s="2">
        <f t="array" aca="1" ref="AV53" ca="1">IF(T18=C18,SUM(IF(($BR$30:$BR$38=C18)*($BS$29:$CA$29=T21),$BS$30:$CA$38)),0)</f>
        <v>0</v>
      </c>
      <c r="AW53" s="2">
        <f t="array" aca="1" ref="AW53" ca="1">IF(T18=C18,SUM(IF(($BR$30:$BR$38=C18)*($BS$29:$CA$29=T22),$BS$30:$CA$38)),0)</f>
        <v>0</v>
      </c>
      <c r="AX53" s="2">
        <f t="array" aca="1" ref="AX53" ca="1">IF(T18=C18,SUM(IF(($BR$30:$BR$38=C18)*($BS$29:$CA$29=T23),$BS$30:$CA$38)),0)</f>
        <v>0</v>
      </c>
      <c r="AY53" s="2">
        <f t="array" aca="1" ref="AY53" ca="1">IF(T18=C18,SUM(IF(($BR$30:$BR$38=C18)*($BS$29:$CA$29=T$24),$BS$30:$CA$38)),0)</f>
        <v>0</v>
      </c>
      <c r="AZ53" s="2">
        <f t="array" aca="1" ref="AZ53" ca="1">IF(T18=C18,SUM(IF(($BR$30:$BR$38=C18)*($BS$29:$CA$29=T$25),$BS$30:$CA$38)),0)</f>
        <v>0</v>
      </c>
      <c r="BA53" s="4">
        <f t="array" aca="1" ref="BA53" ca="1">IF(U18=C18,SUM(IF(($BR$30:$BR$38=C18)*($BS$29:$CA$29=U$17),$BS$30:$CA$38)),0)</f>
        <v>0</v>
      </c>
      <c r="BB53" s="2">
        <f t="array" aca="1" ref="BB53" ca="1">IF(U18=C18,SUM(IF(($BR$30:$BR$38=C18)*($BS$29:$CA$29=U$19),$BS$30:$CA$38)),0)</f>
        <v>0</v>
      </c>
      <c r="BC53" s="2">
        <f t="array" aca="1" ref="BC53" ca="1">IF(U18=C18,SUM(IF(($BR$30:$BR$38=C18)*($BS$29:$CA$29=U$20),$BS$30:$CA$38)),0)</f>
        <v>0</v>
      </c>
      <c r="BD53" s="2">
        <f t="array" aca="1" ref="BD53" ca="1">IF(U18=C18,SUM(IF(($BR$30:$BR$38=C18)*($BS$29:$CA$29=U$21),$BS$30:$CA$38)),0)</f>
        <v>0</v>
      </c>
      <c r="BE53" s="2">
        <f t="array" aca="1" ref="BE53" ca="1">IF(U18=C18,SUM(IF(($BR$30:$BR$38=C18)*($BS$29:$CA$29=U$22),$BS$30:$CA$38)),0)</f>
        <v>0</v>
      </c>
      <c r="BF53" s="2">
        <f t="array" aca="1" ref="BF53" ca="1">IF(U18=C18,SUM(IF(($BR$30:$BR$38=C18)*($BS$29:$CA$29=U$23),$BS$30:$CA$38)),0)</f>
        <v>0</v>
      </c>
      <c r="BG53" s="2">
        <f t="array" aca="1" ref="BG53" ca="1">IF(U18=C18,SUM(IF(($BR$30:$BR$38=C18)*($BS$29:$CA$29=U$24),$BS$30:$CA$38)),0)</f>
        <v>0</v>
      </c>
      <c r="BH53" s="2">
        <f t="array" aca="1" ref="BH53" ca="1">IF(U18=C18,SUM(IF(($BR$30:$BR$38=C18)*($BS$29:$CA$29=U$25),$BS$30:$CA$38)),0)</f>
        <v>0</v>
      </c>
      <c r="BI53" s="4">
        <f t="array" aca="1" ref="BI53" ca="1">IF(V18=C18,SUM(IF(($BR$30:$BR$38=C18)*($BS$29:$CA$29=V$17),$BS$30:$CA$38)),0)</f>
        <v>0</v>
      </c>
      <c r="BJ53" s="2">
        <f t="array" aca="1" ref="BJ53" ca="1">IF(V18=C18,SUM(IF(($BR$30:$BR$38=C18)*($BS$29:$CA$29=V$19),$BS$30:$CA$38)),0)</f>
        <v>0</v>
      </c>
      <c r="BK53" s="2">
        <f t="array" aca="1" ref="BK53" ca="1">IF(V18=C18,SUM(IF(($BR$30:$BR$38=C18)*($BS$29:$CA$29=V$20),$BS$30:$CA$38)),0)</f>
        <v>0</v>
      </c>
      <c r="BL53" s="2">
        <f t="array" aca="1" ref="BL53" ca="1">IF(V18=C18,SUM(IF(($BR$30:$BR$38=C18)*($BS$29:$CA$29=V$21),$BS$30:$CA$38)),0)</f>
        <v>0</v>
      </c>
      <c r="BM53" s="2">
        <f t="array" aca="1" ref="BM53" ca="1">IF(V18=C18,SUM(IF(($BR$30:$BR$38=C18)*($BS$29:$CA$29=V$22),$BS$30:$CA$38)),0)</f>
        <v>0</v>
      </c>
      <c r="BN53" s="2">
        <f t="array" aca="1" ref="BN53" ca="1">IF(V18=C18,SUM(IF(($BR$30:$BR$38=C18)*($BS$29:$CA$29=V$23),$BS$30:$CA$38)),0)</f>
        <v>0</v>
      </c>
      <c r="BO53" s="2">
        <f t="array" aca="1" ref="BO53" ca="1">IF(V18=C18,SUM(IF(($BR$30:$BR$38=C18)*($BS$29:$CA$29=V$24),$BS$30:$CA$38)),0)</f>
        <v>0</v>
      </c>
      <c r="BP53" s="13">
        <f t="array" aca="1" ref="BP53" ca="1">IF(V18=C18,SUM(IF(($BR$30:$BR$38=C18)*($BS$29:$CA$29=V$25),$BS$30:$CA$38)),0)</f>
        <v>0</v>
      </c>
      <c r="BR53" s="2" t="str">
        <f t="shared" si="73"/>
        <v>Murten 1</v>
      </c>
      <c r="BS53" s="7">
        <f t="shared" ref="BS53:BS60" ca="1" si="76">SUMIFS($AE$64:$AE$135,$V$64:$V$135,$BR53,$W$64:$W$135,BS$51)+SUMIFS($AF$64:$AF$135,$W$64:$W$135,$BR53,$V$64:$V$135,BS$51)</f>
        <v>0</v>
      </c>
      <c r="BT53" s="5"/>
      <c r="BU53" s="6">
        <f ca="1">SUMIFS($AE$64:$AE$135,$V$64:$V$135,$BR53,$W$64:$W$135,BU$51)+SUMIFS($AF$64:$AF$135,$W$64:$W$135,$BR53,$V$64:$V$135,BU$51)</f>
        <v>0</v>
      </c>
      <c r="BV53" s="6">
        <f ca="1">SUMIFS($AE$64:$AE$135,$V$64:$V$135,$BR53,$W$64:$W$135,BV$51)+SUMIFS($AF$64:$AF$135,$W$64:$W$135,$BR53,$V$64:$V$135,BV$51)</f>
        <v>0</v>
      </c>
      <c r="BW53" s="6">
        <f ca="1">SUMIFS($AE$64:$AE$135,$V$64:$V$135,$BR53,$W$64:$W$135,BW$51)+SUMIFS($AF$64:$AF$135,$W$64:$W$135,$BR53,$V$64:$V$135,BW$51)</f>
        <v>0</v>
      </c>
      <c r="BX53" s="6">
        <f ca="1">SUMIFS($AE$64:$AE$135,$V$64:$V$135,$BR53,$W$64:$W$135,BX$51)+SUMIFS($AF$64:$AF$135,$W$64:$W$135,$BR53,$V$64:$V$135,BX$51)</f>
        <v>0</v>
      </c>
      <c r="BY53" s="6">
        <f ca="1">SUMIFS($AE$64:$AE$135,$V$64:$V$135,$BR53,$W$64:$W$135,BY$51)+SUMIFS($AF$64:$AF$135,$W$64:$W$135,$BR53,$V$64:$V$135,BY$51)</f>
        <v>0</v>
      </c>
      <c r="BZ53" s="6">
        <f t="shared" ca="1" si="75"/>
        <v>0</v>
      </c>
      <c r="CA53" s="6">
        <f t="shared" ca="1" si="75"/>
        <v>0</v>
      </c>
    </row>
    <row r="54" spans="2:79" s="2" customFormat="1" x14ac:dyDescent="0.25">
      <c r="E54" s="12">
        <f t="array" aca="1" ref="E54" ca="1">IF(O19=C19,SUM(IF(($BR$30:$BR$38=C19)*($BS$29:$CA$29=O17),$BS$30:$CA$38)),0)</f>
        <v>0</v>
      </c>
      <c r="F54" s="2">
        <f t="array" aca="1" ref="F54" ca="1">IF(O19=C19,SUM(IF(($BR$30:$BR$38=C19)*($BS$29:$CA$29=O18),$BS$30:$CA$38)),0)</f>
        <v>0</v>
      </c>
      <c r="G54" s="2">
        <f t="array" aca="1" ref="G54" ca="1">IF(O19=C19,SUM(IF(($BR$30:$BR$38=C19)*($BS$29:$CA$29=O20),$BS$30:$CA$38)),0)</f>
        <v>0</v>
      </c>
      <c r="H54" s="2">
        <f t="array" aca="1" ref="H54" ca="1">IF(O19=C19,SUM(IF(($BR$30:$BR$38=C19)*($BS$29:$CA$29=O21),$BS$30:$CA$38)),0)</f>
        <v>0</v>
      </c>
      <c r="I54" s="2">
        <f t="array" aca="1" ref="I54" ca="1">IF(O19=C19,SUM(IF(($BR$30:$BR$38=C19)*($BS$29:$CA$29=O22),$BS$30:$CA$38)),0)</f>
        <v>0</v>
      </c>
      <c r="J54" s="2">
        <f t="array" aca="1" ref="J54" ca="1">IF(O19=C19,SUM(IF(($BR$30:$BR$38=C19)*($BS$29:$CA$29=O23),$BS$30:$CA$38)),0)</f>
        <v>0</v>
      </c>
      <c r="K54" s="2">
        <f t="array" aca="1" ref="K54" ca="1">IF(O19=C19,SUM(IF(($BR$30:$BR$38=C19)*($BS$29:$CA$29=O$24),$BS$30:$CA$38)),0)</f>
        <v>0</v>
      </c>
      <c r="L54" s="2">
        <f t="array" aca="1" ref="L54" ca="1">IF(O19=C19,SUM(IF(($BR$30:$BR$38=C19)*($BS$29:$CA$29=O$25),$BS$30:$CA$38)),0)</f>
        <v>0</v>
      </c>
      <c r="M54" s="4">
        <f t="array" aca="1" ref="M54" ca="1">IF(P19=C19,SUM(IF(($BR$30:$BR$38=C19)*($BS$29:$CA$29=P17),$BS$30:$CA$38)),0)</f>
        <v>0</v>
      </c>
      <c r="N54" s="2">
        <f t="array" aca="1" ref="N54" ca="1">IF(P19=C19,SUM(IF(($BR$30:$BR$38=C19)*($BS$29:$CA$29=P18),$BS$30:$CA$38)),0)</f>
        <v>0</v>
      </c>
      <c r="O54" s="2">
        <f t="array" aca="1" ref="O54" ca="1">IF(P19=C19,SUM(IF(($BR$30:$BR$38=C19)*($BS$29:$CA$29=P20),$BS$30:$CA$38)),0)</f>
        <v>0</v>
      </c>
      <c r="P54" s="2">
        <f t="array" aca="1" ref="P54" ca="1">IF(P19=C19,SUM(IF(($BR$30:$BR$38=C19)*($BS$29:$CA$29=P21),$BS$30:$CA$38)),0)</f>
        <v>0</v>
      </c>
      <c r="Q54" s="2">
        <f t="array" aca="1" ref="Q54" ca="1">IF(P19=C19,SUM(IF(($BR$30:$BR$38=C19)*($BS$29:$CA$29=P22),$BS$30:$CA$38)),0)</f>
        <v>0</v>
      </c>
      <c r="R54" s="2">
        <f t="array" aca="1" ref="R54" ca="1">IF(P19=C19,SUM(IF(($BR$30:$BR$38=C19)*($BS$29:$CA$29=P23),$BS$30:$CA$38)),0)</f>
        <v>0</v>
      </c>
      <c r="S54" s="2">
        <f t="array" aca="1" ref="S54" ca="1">IF(P19=C19,SUM(IF(($BR$30:$BR$38=C19)*($BS$29:$CA$29=P$24),$BS$30:$CA$38)),0)</f>
        <v>0</v>
      </c>
      <c r="T54" s="2">
        <f t="array" aca="1" ref="T54" ca="1">IF(P19=C19,SUM(IF(($BR$30:$BR$38=C19)*($BS$29:$CA$29=P$25),$BS$30:$CA$38)),0)</f>
        <v>0</v>
      </c>
      <c r="U54" s="4">
        <f t="array" aca="1" ref="U54" ca="1">IF(Q19=C19,SUM(IF(($BR$30:$BR$38=C19)*($BS$29:$CA$29=Q17),$BS$30:$CA$38)),0)</f>
        <v>0</v>
      </c>
      <c r="V54" s="2">
        <f t="array" aca="1" ref="V54" ca="1">IF(Q19=C19,SUM(IF(($BR$30:$BR$38=C19)*($BS$29:$CA$29=Q18),$BS$30:$CA$38)),0)</f>
        <v>0</v>
      </c>
      <c r="W54" s="2">
        <f t="array" aca="1" ref="W54" ca="1">IF(Q19=C19,SUM(IF(($BR$30:$BR$38=C19)*($BS$29:$CA$29=Q20),$BS$30:$CA$38)),0)</f>
        <v>0</v>
      </c>
      <c r="X54" s="2">
        <f t="array" aca="1" ref="X54" ca="1">IF(Q19=C19,SUM(IF(($BR$30:$BR$38=C19)*($BS$29:$CA$29=Q21),$BS$30:$CA$38)),0)</f>
        <v>0</v>
      </c>
      <c r="Y54" s="2">
        <f t="array" aca="1" ref="Y54" ca="1">IF(Q19=C19,SUM(IF(($BR$30:$BR$38=C19)*($BS$29:$CA$29=Q22),$BS$30:$CA$38)),0)</f>
        <v>0</v>
      </c>
      <c r="Z54" s="2">
        <f t="array" aca="1" ref="Z54" ca="1">IF(Q19=C19,SUM(IF(($BR$30:$BR$38=C19)*($BS$29:$CA$29=Q23),$BS$30:$CA$38)),0)</f>
        <v>0</v>
      </c>
      <c r="AA54" s="2">
        <f t="array" aca="1" ref="AA54" ca="1">IF(Q19=C19,SUM(IF(($BR$30:$BR$38=C19)*($BS$29:$CA$29=Q$24),$BS$30:$CA$38)),0)</f>
        <v>0</v>
      </c>
      <c r="AB54" s="2">
        <f t="array" aca="1" ref="AB54" ca="1">IF(Q19=C19,SUM(IF(($BR$30:$BR$38=C19)*($BS$29:$CA$29=Q$25),$BS$30:$CA$38)),0)</f>
        <v>0</v>
      </c>
      <c r="AC54" s="4">
        <f t="array" aca="1" ref="AC54" ca="1">IF(R19=C19,SUM(IF(($BR$30:$BR$38=C19)*($BS$29:$CA$29=R17),$BS$30:$CA$38)),0)</f>
        <v>0</v>
      </c>
      <c r="AD54" s="2">
        <f t="array" aca="1" ref="AD54" ca="1">IF(R19=C19,SUM(IF(($BR$30:$BR$38=C19)*($BS$29:$CA$29=R18),$BS$30:$CA$38)),0)</f>
        <v>0</v>
      </c>
      <c r="AE54" s="2">
        <f t="array" aca="1" ref="AE54" ca="1">IF(R19=C19,SUM(IF(($BR$30:$BR$38=C19)*($BS$29:$CA$29=R20),$BS$30:$CA$38)),0)</f>
        <v>0</v>
      </c>
      <c r="AF54" s="2">
        <f t="array" aca="1" ref="AF54" ca="1">IF(R19=C19,SUM(IF(($BR$30:$BR$38=C19)*($BS$29:$CA$29=R21),$BS$30:$CA$38)),0)</f>
        <v>0</v>
      </c>
      <c r="AG54" s="2">
        <f t="array" aca="1" ref="AG54" ca="1">IF(R19=C19,SUM(IF(($BR$30:$BR$38=C19)*($BS$29:$CA$29=R22),$BS$30:$CA$38)),0)</f>
        <v>0</v>
      </c>
      <c r="AH54" s="2">
        <f t="array" aca="1" ref="AH54" ca="1">IF(R19=C19,SUM(IF(($BR$30:$BR$38=C19)*($BS$29:$CA$29=R23),$BS$30:$CA$38)),0)</f>
        <v>0</v>
      </c>
      <c r="AI54" s="2">
        <f t="array" aca="1" ref="AI54" ca="1">IF(R19=C19,SUM(IF(($BR$30:$BR$38=C19)*($BS$29:$CA$29=R$24),$BS$30:$CA$38)),0)</f>
        <v>0</v>
      </c>
      <c r="AJ54" s="2">
        <f t="array" aca="1" ref="AJ54" ca="1">IF(R19=C19,SUM(IF(($BR$30:$BR$38=C19)*($BS$29:$CA$29=R$25),$BS$30:$CA$38)),0)</f>
        <v>0</v>
      </c>
      <c r="AK54" s="4">
        <f t="array" aca="1" ref="AK54" ca="1">IF(S19=C19,SUM(IF(($BR$30:$BR$38=C19)*($BS$29:$CA$29=S17),$BS$30:$CA$38)),0)</f>
        <v>0</v>
      </c>
      <c r="AL54" s="2">
        <f t="array" aca="1" ref="AL54" ca="1">IF(S19=C19,SUM(IF(($BR$30:$BR$38=C19)*($BS$29:$CA$29=S18),$BS$30:$CA$38)),0)</f>
        <v>0</v>
      </c>
      <c r="AM54" s="2">
        <f t="array" aca="1" ref="AM54" ca="1">IF(S19=C19,SUM(IF(($BR$30:$BR$38=C19)*($BS$29:$CA$29=S20),$BS$30:$CA$38)),0)</f>
        <v>0</v>
      </c>
      <c r="AN54" s="2">
        <f t="array" aca="1" ref="AN54" ca="1">IF(S19=C19,SUM(IF(($BR$30:$BR$38=C19)*($BS$29:$CA$29=S21),$BS$30:$CA$38)),0)</f>
        <v>0</v>
      </c>
      <c r="AO54" s="2">
        <f t="array" aca="1" ref="AO54" ca="1">IF(S19=C19,SUM(IF(($BR$30:$BR$38=C19)*($BS$29:$CA$29=S22),$BS$30:$CA$38)),0)</f>
        <v>0</v>
      </c>
      <c r="AP54" s="2">
        <f t="array" aca="1" ref="AP54" ca="1">IF(S19=C19,SUM(IF(($BR$30:$BR$38=C19)*($BS$29:$CA$29=S23),$BS$30:$CA$38)),0)</f>
        <v>0</v>
      </c>
      <c r="AQ54" s="2">
        <f t="array" aca="1" ref="AQ54" ca="1">IF(S19=C19,SUM(IF(($BR$30:$BR$38=C19)*($BS$29:$CA$29=S$24),$BS$30:$CA$38)),0)</f>
        <v>0</v>
      </c>
      <c r="AR54" s="2">
        <f t="array" aca="1" ref="AR54" ca="1">IF(S19=C19,SUM(IF(($BR$30:$BR$38=C19)*($BS$29:$CA$29=S$25),$BS$30:$CA$38)),0)</f>
        <v>0</v>
      </c>
      <c r="AS54" s="4">
        <f t="array" aca="1" ref="AS54" ca="1">IF(T19=C19,SUM(IF(($BR$30:$BR$38=C19)*($BS$29:$CA$29=T17),$BS$30:$CA$38)),0)</f>
        <v>0</v>
      </c>
      <c r="AT54" s="2">
        <f t="array" aca="1" ref="AT54" ca="1">IF(T19=C19,SUM(IF(($BR$30:$BR$38=C19)*($BS$29:$CA$29=T18),$BS$30:$CA$38)),0)</f>
        <v>0</v>
      </c>
      <c r="AU54" s="2">
        <f t="array" aca="1" ref="AU54" ca="1">IF(T19=C19,SUM(IF(($BR$30:$BR$38=C19)*($BS$29:$CA$29=T20),$BS$30:$CA$38)),0)</f>
        <v>0</v>
      </c>
      <c r="AV54" s="2">
        <f t="array" aca="1" ref="AV54" ca="1">IF(T19=C19,SUM(IF(($BR$30:$BR$38=C19)*($BS$29:$CA$29=T21),$BS$30:$CA$38)),0)</f>
        <v>0</v>
      </c>
      <c r="AW54" s="2">
        <f t="array" aca="1" ref="AW54" ca="1">IF(T19=C19,SUM(IF(($BR$30:$BR$38=C19)*($BS$29:$CA$29=T22),$BS$30:$CA$38)),0)</f>
        <v>0</v>
      </c>
      <c r="AX54" s="2">
        <f t="array" aca="1" ref="AX54" ca="1">IF(T19=C19,SUM(IF(($BR$30:$BR$38=C19)*($BS$29:$CA$29=T23),$BS$30:$CA$38)),0)</f>
        <v>0</v>
      </c>
      <c r="AY54" s="2">
        <f t="array" aca="1" ref="AY54" ca="1">IF(T19=C19,SUM(IF(($BR$30:$BR$38=C19)*($BS$29:$CA$29=T$24),$BS$30:$CA$38)),0)</f>
        <v>0</v>
      </c>
      <c r="AZ54" s="2">
        <f t="array" aca="1" ref="AZ54" ca="1">IF(T19=C19,SUM(IF(($BR$30:$BR$38=C19)*($BS$29:$CA$29=T$25),$BS$30:$CA$38)),0)</f>
        <v>0</v>
      </c>
      <c r="BA54" s="4">
        <f t="array" aca="1" ref="BA54" ca="1">IF(U19=C19,SUM(IF(($BR$30:$BR$38=C19)*($BS$29:$CA$29=U$17),$BS$30:$CA$38)),0)</f>
        <v>0</v>
      </c>
      <c r="BB54" s="2">
        <f t="array" aca="1" ref="BB54" ca="1">IF(U19=C19,SUM(IF(($BR$30:$BR$38=C19)*($BS$29:$CA$29=U$18),$BS$30:$CA$38)),0)</f>
        <v>0</v>
      </c>
      <c r="BC54" s="2">
        <f t="array" aca="1" ref="BC54" ca="1">IF(U19=C19,SUM(IF(($BR$30:$BR$38=C19)*($BS$29:$CA$29=U$20),$BS$30:$CA$38)),0)</f>
        <v>0</v>
      </c>
      <c r="BD54" s="2">
        <f t="array" aca="1" ref="BD54" ca="1">IF(U19=C19,SUM(IF(($BR$30:$BR$38=C19)*($BS$29:$CA$29=U$21),$BS$30:$CA$38)),0)</f>
        <v>0</v>
      </c>
      <c r="BE54" s="2">
        <f t="array" aca="1" ref="BE54" ca="1">IF(U19=C19,SUM(IF(($BR$30:$BR$38=C19)*($BS$29:$CA$29=U$22),$BS$30:$CA$38)),0)</f>
        <v>0</v>
      </c>
      <c r="BF54" s="2">
        <f t="array" aca="1" ref="BF54" ca="1">IF(U19=C19,SUM(IF(($BR$30:$BR$38=C19)*($BS$29:$CA$29=U$23),$BS$30:$CA$38)),0)</f>
        <v>0</v>
      </c>
      <c r="BG54" s="2">
        <f t="array" aca="1" ref="BG54" ca="1">IF(U19=C19,SUM(IF(($BR$30:$BR$38=C19)*($BS$29:$CA$29=U$24),$BS$30:$CA$38)),0)</f>
        <v>0</v>
      </c>
      <c r="BH54" s="2">
        <f t="array" aca="1" ref="BH54" ca="1">IF(U19=C19,SUM(IF(($BR$30:$BR$38=C19)*($BS$29:$CA$29=U$25),$BS$30:$CA$38)),0)</f>
        <v>0</v>
      </c>
      <c r="BI54" s="4">
        <f t="array" aca="1" ref="BI54" ca="1">IF(V19=C19,SUM(IF(($BR$30:$BR$38=C19)*($BS$29:$CA$29=V$17),$BS$30:$CA$38)),0)</f>
        <v>0</v>
      </c>
      <c r="BJ54" s="2">
        <f t="array" aca="1" ref="BJ54" ca="1">IF(V19=C19,SUM(IF(($BR$30:$BR$38=C19)*($BS$29:$CA$29=V$18),$BS$30:$CA$38)),0)</f>
        <v>0</v>
      </c>
      <c r="BK54" s="2">
        <f t="array" aca="1" ref="BK54" ca="1">IF(V19=C19,SUM(IF(($BR$30:$BR$38=C19)*($BS$29:$CA$29=V$20),$BS$30:$CA$38)),0)</f>
        <v>0</v>
      </c>
      <c r="BL54" s="2">
        <f t="array" aca="1" ref="BL54" ca="1">IF(V19=C19,SUM(IF(($BR$30:$BR$38=C19)*($BS$29:$CA$29=V$21),$BS$30:$CA$38)),0)</f>
        <v>0</v>
      </c>
      <c r="BM54" s="2">
        <f t="array" aca="1" ref="BM54" ca="1">IF(V19=C19,SUM(IF(($BR$30:$BR$38=C19)*($BS$29:$CA$29=V$22),$BS$30:$CA$38)),0)</f>
        <v>0</v>
      </c>
      <c r="BN54" s="2">
        <f t="array" aca="1" ref="BN54" ca="1">IF(V19=C19,SUM(IF(($BR$30:$BR$38=C19)*($BS$29:$CA$29=V$23),$BS$30:$CA$38)),0)</f>
        <v>0</v>
      </c>
      <c r="BO54" s="2">
        <f t="array" aca="1" ref="BO54" ca="1">IF(V19=C19,SUM(IF(($BR$30:$BR$38=C19)*($BS$29:$CA$29=V$24),$BS$30:$CA$38)),0)</f>
        <v>0</v>
      </c>
      <c r="BP54" s="13">
        <f t="array" aca="1" ref="BP54" ca="1">IF(V19=C19,SUM(IF(($BR$30:$BR$38=C19)*($BS$29:$CA$29=V$25),$BS$30:$CA$38)),0)</f>
        <v>0</v>
      </c>
      <c r="BR54" s="2" t="str">
        <f t="shared" si="73"/>
        <v>Thun</v>
      </c>
      <c r="BS54" s="7">
        <f t="shared" ca="1" si="76"/>
        <v>0</v>
      </c>
      <c r="BT54" s="7">
        <f t="shared" ref="BT54:BT60" ca="1" si="77">SUMIFS($AE$64:$AE$135,$V$64:$V$135,$BR54,$W$64:$W$135,BT$51)+SUMIFS($AF$64:$AF$135,$W$64:$W$135,$BR54,$V$64:$V$135,BT$51)</f>
        <v>0</v>
      </c>
      <c r="BU54" s="5"/>
      <c r="BV54" s="6">
        <f ca="1">SUMIFS($AE$64:$AE$135,$V$64:$V$135,$BR54,$W$64:$W$135,BV$51)+SUMIFS($AF$64:$AF$135,$W$64:$W$135,$BR54,$V$64:$V$135,BV$51)</f>
        <v>0</v>
      </c>
      <c r="BW54" s="6">
        <f ca="1">SUMIFS($AE$64:$AE$135,$V$64:$V$135,$BR54,$W$64:$W$135,BW$51)+SUMIFS($AF$64:$AF$135,$W$64:$W$135,$BR54,$V$64:$V$135,BW$51)</f>
        <v>0</v>
      </c>
      <c r="BX54" s="6">
        <f ca="1">SUMIFS($AE$64:$AE$135,$V$64:$V$135,$BR54,$W$64:$W$135,BX$51)+SUMIFS($AF$64:$AF$135,$W$64:$W$135,$BR54,$V$64:$V$135,BX$51)</f>
        <v>0</v>
      </c>
      <c r="BY54" s="6">
        <f ca="1">SUMIFS($AE$64:$AE$135,$V$64:$V$135,$BR54,$W$64:$W$135,BY$51)+SUMIFS($AF$64:$AF$135,$W$64:$W$135,$BR54,$V$64:$V$135,BY$51)</f>
        <v>0</v>
      </c>
      <c r="BZ54" s="6">
        <f t="shared" ca="1" si="75"/>
        <v>0</v>
      </c>
      <c r="CA54" s="6">
        <f t="shared" ca="1" si="75"/>
        <v>0</v>
      </c>
    </row>
    <row r="55" spans="2:79" s="2" customFormat="1" x14ac:dyDescent="0.25">
      <c r="E55" s="12">
        <f t="array" aca="1" ref="E55" ca="1">IF(O20=C20,SUM(IF(($BR$30:$BR$38=C20)*($BS$29:$CA$29=O17),$BS$30:$CA$38)),0)</f>
        <v>0</v>
      </c>
      <c r="F55" s="2">
        <f t="array" aca="1" ref="F55" ca="1">IF(O20=C20,SUM(IF(($BR$30:$BR$38=C20)*($BS$29:$CA$29=O18),$BS$30:$CA$38)),0)</f>
        <v>0</v>
      </c>
      <c r="G55" s="2">
        <f t="array" aca="1" ref="G55" ca="1">IF(O20=C20,SUM(IF(($BR$30:$BR$38=C20)*($BS$29:$CA$29=O19),$BS$30:$CA$38)),0)</f>
        <v>0</v>
      </c>
      <c r="H55" s="2">
        <f t="array" aca="1" ref="H55" ca="1">IF(O20=C20,SUM(IF(($BR$30:$BR$38=C20)*($BS$29:$CA$29=O21),$BS$30:$CA$38)),0)</f>
        <v>0</v>
      </c>
      <c r="I55" s="2">
        <f t="array" aca="1" ref="I55" ca="1">IF(O20=C20,SUM(IF(($BR$30:$BR$38=C20)*($BS$29:$CA$29=O22),$BS$30:$CA$38)),0)</f>
        <v>0</v>
      </c>
      <c r="J55" s="2">
        <f t="array" aca="1" ref="J55" ca="1">IF(O20=C20,SUM(IF(($BR$30:$BR$38=C20)*($BS$29:$CA$29=O23),$BS$30:$CA$38)),0)</f>
        <v>0</v>
      </c>
      <c r="K55" s="2">
        <f t="array" aca="1" ref="K55" ca="1">IF(O20=C20,SUM(IF(($BR$30:$BR$38=C20)*($BS$29:$CA$29=O$24),$BS$30:$CA$38)),0)</f>
        <v>0</v>
      </c>
      <c r="L55" s="2">
        <f t="array" aca="1" ref="L55" ca="1">IF(O20=C20,SUM(IF(($BR$30:$BR$38=C20)*($BS$29:$CA$29=O$25),$BS$30:$CA$38)),0)</f>
        <v>0</v>
      </c>
      <c r="M55" s="4">
        <f t="array" aca="1" ref="M55" ca="1">IF(P20=C20,SUM(IF(($BR$30:$BR$38=C20)*($BS$29:$CA$29=P17),$BS$30:$CA$38)),0)</f>
        <v>0</v>
      </c>
      <c r="N55" s="2">
        <f t="array" aca="1" ref="N55" ca="1">IF(P20=C20,SUM(IF(($BR$30:$BR$38=C20)*($BS$29:$CA$29=P18),$BS$30:$CA$38)),0)</f>
        <v>0</v>
      </c>
      <c r="O55" s="2">
        <f t="array" aca="1" ref="O55" ca="1">IF(P20=C20,SUM(IF(($BR$30:$BR$38=C20)*($BS$29:$CA$29=P19),$BS$30:$CA$38)),0)</f>
        <v>0</v>
      </c>
      <c r="P55" s="2">
        <f t="array" aca="1" ref="P55" ca="1">IF(P20=C20,SUM(IF(($BR$30:$BR$38=C20)*($BS$29:$CA$29=P21),$BS$30:$CA$38)),0)</f>
        <v>0</v>
      </c>
      <c r="Q55" s="2">
        <f t="array" aca="1" ref="Q55" ca="1">IF(P20=C20,SUM(IF(($BR$30:$BR$38=C20)*($BS$29:$CA$29=P22),$BS$30:$CA$38)),0)</f>
        <v>0</v>
      </c>
      <c r="R55" s="2">
        <f t="array" aca="1" ref="R55" ca="1">IF(P20=C20,SUM(IF(($BR$30:$BR$38=C20)*($BS$29:$CA$29=P23),$BS$30:$CA$38)),0)</f>
        <v>0</v>
      </c>
      <c r="S55" s="2">
        <f t="array" aca="1" ref="S55" ca="1">IF(P20=C20,SUM(IF(($BR$30:$BR$38=C20)*($BS$29:$CA$29=P$24),$BS$30:$CA$38)),0)</f>
        <v>0</v>
      </c>
      <c r="T55" s="2">
        <f t="array" aca="1" ref="T55" ca="1">IF(P20=C20,SUM(IF(($BR$30:$BR$38=C20)*($BS$29:$CA$29=P$25),$BS$30:$CA$38)),0)</f>
        <v>0</v>
      </c>
      <c r="U55" s="4">
        <f t="array" aca="1" ref="U55" ca="1">IF(Q20=C20,SUM(IF(($BR$30:$BR$38=C20)*($BS$29:$CA$29=Q17),$BS$30:$CA$38)),0)</f>
        <v>0</v>
      </c>
      <c r="V55" s="2">
        <f t="array" aca="1" ref="V55" ca="1">IF(Q20=C20,SUM(IF(($BR$30:$BR$38=C20)*($BS$29:$CA$29=Q18),$BS$30:$CA$38)),0)</f>
        <v>0</v>
      </c>
      <c r="W55" s="2">
        <f t="array" aca="1" ref="W55" ca="1">IF(Q20=C20,SUM(IF(($BR$30:$BR$38=C20)*($BS$29:$CA$29=Q19),$BS$30:$CA$38)),0)</f>
        <v>0</v>
      </c>
      <c r="X55" s="2">
        <f t="array" aca="1" ref="X55" ca="1">IF(Q20=C20,SUM(IF(($BR$30:$BR$38=C20)*($BS$29:$CA$29=Q21),$BS$30:$CA$38)),0)</f>
        <v>0</v>
      </c>
      <c r="Y55" s="2">
        <f t="array" aca="1" ref="Y55" ca="1">IF(Q20=C20,SUM(IF(($BR$30:$BR$38=C20)*($BS$29:$CA$29=Q22),$BS$30:$CA$38)),0)</f>
        <v>0</v>
      </c>
      <c r="Z55" s="2">
        <f t="array" aca="1" ref="Z55" ca="1">IF(Q20=C20,SUM(IF(($BR$30:$BR$38=C20)*($BS$29:$CA$29=Q23),$BS$30:$CA$38)),0)</f>
        <v>0</v>
      </c>
      <c r="AA55" s="2">
        <f t="array" aca="1" ref="AA55" ca="1">IF(Q20=C20,SUM(IF(($BR$30:$BR$38=C20)*($BS$29:$CA$29=Q$24),$BS$30:$CA$38)),0)</f>
        <v>0</v>
      </c>
      <c r="AB55" s="2">
        <f t="array" aca="1" ref="AB55" ca="1">IF(Q20=C20,SUM(IF(($BR$30:$BR$38=C20)*($BS$29:$CA$29=Q$25),$BS$30:$CA$38)),0)</f>
        <v>0</v>
      </c>
      <c r="AC55" s="4">
        <f t="array" aca="1" ref="AC55" ca="1">IF(R20=C20,SUM(IF(($BR$30:$BR$38=C20)*($BS$29:$CA$29=R17),$BS$30:$CA$38)),0)</f>
        <v>0</v>
      </c>
      <c r="AD55" s="2">
        <f t="array" aca="1" ref="AD55" ca="1">IF(R20=C20,SUM(IF(($BR$30:$BR$38=C20)*($BS$29:$CA$29=R18),$BS$30:$CA$38)),0)</f>
        <v>0</v>
      </c>
      <c r="AE55" s="2">
        <f t="array" aca="1" ref="AE55" ca="1">IF(R20=C20,SUM(IF(($BR$30:$BR$38=C20)*($BS$29:$CA$29=R19),$BS$30:$CA$38)),0)</f>
        <v>0</v>
      </c>
      <c r="AF55" s="2">
        <f t="array" aca="1" ref="AF55" ca="1">IF(R20=C20,SUM(IF(($BR$30:$BR$38=C20)*($BS$29:$CA$29=R21),$BS$30:$CA$38)),0)</f>
        <v>0</v>
      </c>
      <c r="AG55" s="2">
        <f t="array" aca="1" ref="AG55" ca="1">IF(R20=C20,SUM(IF(($BR$30:$BR$38=C20)*($BS$29:$CA$29=R22),$BS$30:$CA$38)),0)</f>
        <v>0</v>
      </c>
      <c r="AH55" s="2">
        <f t="array" aca="1" ref="AH55" ca="1">IF(R20=C20,SUM(IF(($BR$30:$BR$38=C20)*($BS$29:$CA$29=R23),$BS$30:$CA$38)),0)</f>
        <v>0</v>
      </c>
      <c r="AI55" s="2">
        <f t="array" aca="1" ref="AI55" ca="1">IF(R20=C20,SUM(IF(($BR$30:$BR$38=C20)*($BS$29:$CA$29=R$24),$BS$30:$CA$38)),0)</f>
        <v>0</v>
      </c>
      <c r="AJ55" s="2">
        <f t="array" aca="1" ref="AJ55" ca="1">IF(R20=C20,SUM(IF(($BR$30:$BR$38=C20)*($BS$29:$CA$29=R$25),$BS$30:$CA$38)),0)</f>
        <v>0</v>
      </c>
      <c r="AK55" s="4">
        <f t="array" aca="1" ref="AK55" ca="1">IF(S20=C20,SUM(IF(($BR$30:$BR$38=C20)*($BS$29:$CA$29=S17),$BS$30:$CA$38)),0)</f>
        <v>0</v>
      </c>
      <c r="AL55" s="2">
        <f t="array" aca="1" ref="AL55" ca="1">IF(S20=C20,SUM(IF(($BR$30:$BR$38=C20)*($BS$29:$CA$29=S18),$BS$30:$CA$38)),0)</f>
        <v>0</v>
      </c>
      <c r="AM55" s="2">
        <f t="array" aca="1" ref="AM55" ca="1">IF(S20=C20,SUM(IF(($BR$30:$BR$38=C20)*($BS$29:$CA$29=S19),$BS$30:$CA$38)),0)</f>
        <v>0</v>
      </c>
      <c r="AN55" s="2">
        <f t="array" aca="1" ref="AN55" ca="1">IF(S20=C20,SUM(IF(($BR$30:$BR$38=C20)*($BS$29:$CA$29=S21),$BS$30:$CA$38)),0)</f>
        <v>0</v>
      </c>
      <c r="AO55" s="2">
        <f t="array" aca="1" ref="AO55" ca="1">IF(S20=C20,SUM(IF(($BR$30:$BR$38=C20)*($BS$29:$CA$29=S22),$BS$30:$CA$38)),0)</f>
        <v>0</v>
      </c>
      <c r="AP55" s="2">
        <f t="array" aca="1" ref="AP55" ca="1">IF(S20=C20,SUM(IF(($BR$30:$BR$38=C20)*($BS$29:$CA$29=S23),$BS$30:$CA$38)),0)</f>
        <v>0</v>
      </c>
      <c r="AQ55" s="2">
        <f t="array" aca="1" ref="AQ55" ca="1">IF(S20=C20,SUM(IF(($BR$30:$BR$38=C20)*($BS$29:$CA$29=S$24),$BS$30:$CA$38)),0)</f>
        <v>0</v>
      </c>
      <c r="AR55" s="2">
        <f t="array" aca="1" ref="AR55" ca="1">IF(S20=C20,SUM(IF(($BR$30:$BR$38=C20)*($BS$29:$CA$29=S$25),$BS$30:$CA$38)),0)</f>
        <v>0</v>
      </c>
      <c r="AS55" s="4">
        <f t="array" aca="1" ref="AS55" ca="1">IF(T20=C20,SUM(IF(($BR$30:$BR$38=C20)*($BS$29:$CA$29=T17),$BS$30:$CA$38)),0)</f>
        <v>0</v>
      </c>
      <c r="AT55" s="2">
        <f t="array" aca="1" ref="AT55" ca="1">IF(T20=C20,SUM(IF(($BR$30:$BR$38=C20)*($BS$29:$CA$29=T18),$BS$30:$CA$38)),0)</f>
        <v>0</v>
      </c>
      <c r="AU55" s="2">
        <f t="array" aca="1" ref="AU55" ca="1">IF(T20=C20,SUM(IF(($BR$30:$BR$38=C20)*($BS$29:$CA$29=T19),$BS$30:$CA$38)),0)</f>
        <v>0</v>
      </c>
      <c r="AV55" s="2">
        <f t="array" aca="1" ref="AV55" ca="1">IF(T20=C20,SUM(IF(($BR$30:$BR$38=C20)*($BS$29:$CA$29=T21),$BS$30:$CA$38)),0)</f>
        <v>0</v>
      </c>
      <c r="AW55" s="2">
        <f t="array" aca="1" ref="AW55" ca="1">IF(T20=C20,SUM(IF(($BR$30:$BR$38=C20)*($BS$29:$CA$29=T22),$BS$30:$CA$38)),0)</f>
        <v>0</v>
      </c>
      <c r="AX55" s="2">
        <f t="array" aca="1" ref="AX55" ca="1">IF(T20=C20,SUM(IF(($BR$30:$BR$38=C20)*($BS$29:$CA$29=T23),$BS$30:$CA$38)),0)</f>
        <v>0</v>
      </c>
      <c r="AY55" s="2">
        <f t="array" aca="1" ref="AY55" ca="1">IF(T20=C20,SUM(IF(($BR$30:$BR$38=C20)*($BS$29:$CA$29=T$24),$BS$30:$CA$38)),0)</f>
        <v>0</v>
      </c>
      <c r="AZ55" s="2">
        <f t="array" aca="1" ref="AZ55" ca="1">IF(T20=C20,SUM(IF(($BR$30:$BR$38=C20)*($BS$29:$CA$29=T$25),$BS$30:$CA$38)),0)</f>
        <v>0</v>
      </c>
      <c r="BA55" s="4">
        <f t="array" aca="1" ref="BA55" ca="1">IF(U20=C20,SUM(IF(($BR$30:$BR$38=C20)*($BS$29:$CA$29=U$17),$BS$30:$CA$38)),0)</f>
        <v>0</v>
      </c>
      <c r="BB55" s="2">
        <f t="array" aca="1" ref="BB55" ca="1">IF(U20=C20,SUM(IF(($BR$30:$BR$38=C20)*($BS$29:$CA$29=U$18),$BS$30:$CA$38)),0)</f>
        <v>0</v>
      </c>
      <c r="BC55" s="2">
        <f t="array" aca="1" ref="BC55" ca="1">IF(U20=C20,SUM(IF(($BR$30:$BR$38=C20)*($BS$29:$CA$29=U$19),$BS$30:$CA$38)),0)</f>
        <v>0</v>
      </c>
      <c r="BD55" s="2">
        <f t="array" aca="1" ref="BD55" ca="1">IF(U20=C20,SUM(IF(($BR$30:$BR$38=C20)*($BS$29:$CA$29=U$21),$BS$30:$CA$38)),0)</f>
        <v>0</v>
      </c>
      <c r="BE55" s="2">
        <f t="array" aca="1" ref="BE55" ca="1">IF(U20=C20,SUM(IF(($BR$30:$BR$38=C20)*($BS$29:$CA$29=U$22),$BS$30:$CA$38)),0)</f>
        <v>0</v>
      </c>
      <c r="BF55" s="2">
        <f t="array" aca="1" ref="BF55" ca="1">IF(U20=C20,SUM(IF(($BR$30:$BR$38=C20)*($BS$29:$CA$29=U$23),$BS$30:$CA$38)),0)</f>
        <v>0</v>
      </c>
      <c r="BG55" s="2">
        <f t="array" aca="1" ref="BG55" ca="1">IF(U20=C20,SUM(IF(($BR$30:$BR$38=C20)*($BS$29:$CA$29=U$24),$BS$30:$CA$38)),0)</f>
        <v>0</v>
      </c>
      <c r="BH55" s="2">
        <f t="array" aca="1" ref="BH55" ca="1">IF(U20=C20,SUM(IF(($BR$30:$BR$38=C20)*($BS$29:$CA$29=U$25),$BS$30:$CA$38)),0)</f>
        <v>0</v>
      </c>
      <c r="BI55" s="4">
        <f t="array" aca="1" ref="BI55" ca="1">IF(V20=C20,SUM(IF(($BR$30:$BR$38=C20)*($BS$29:$CA$29=V$17),$BS$30:$CA$38)),0)</f>
        <v>0</v>
      </c>
      <c r="BJ55" s="2">
        <f t="array" aca="1" ref="BJ55" ca="1">IF(V20=C20,SUM(IF(($BR$30:$BR$38=C20)*($BS$29:$CA$29=V$18),$BS$30:$CA$38)),0)</f>
        <v>0</v>
      </c>
      <c r="BK55" s="2">
        <f t="array" aca="1" ref="BK55" ca="1">IF(V20=C20,SUM(IF(($BR$30:$BR$38=C20)*($BS$29:$CA$29=V$19),$BS$30:$CA$38)),0)</f>
        <v>0</v>
      </c>
      <c r="BL55" s="2">
        <f t="array" aca="1" ref="BL55" ca="1">IF(V20=C20,SUM(IF(($BR$30:$BR$38=C20)*($BS$29:$CA$29=V$21),$BS$30:$CA$38)),0)</f>
        <v>0</v>
      </c>
      <c r="BM55" s="2">
        <f t="array" aca="1" ref="BM55" ca="1">IF(V20=C20,SUM(IF(($BR$30:$BR$38=C20)*($BS$29:$CA$29=V$22),$BS$30:$CA$38)),0)</f>
        <v>0</v>
      </c>
      <c r="BN55" s="2">
        <f t="array" aca="1" ref="BN55" ca="1">IF(V20=C20,SUM(IF(($BR$30:$BR$38=C20)*($BS$29:$CA$29=V$23),$BS$30:$CA$38)),0)</f>
        <v>0</v>
      </c>
      <c r="BO55" s="2">
        <f t="array" aca="1" ref="BO55" ca="1">IF(V20=C20,SUM(IF(($BR$30:$BR$38=C20)*($BS$29:$CA$29=V$24),$BS$30:$CA$38)),0)</f>
        <v>0</v>
      </c>
      <c r="BP55" s="13">
        <f t="array" aca="1" ref="BP55" ca="1">IF(V20=C20,SUM(IF(($BR$30:$BR$38=C20)*($BS$29:$CA$29=V$25),$BS$30:$CA$38)),0)</f>
        <v>0</v>
      </c>
      <c r="BR55" s="2" t="str">
        <f t="shared" si="73"/>
        <v>Murten 2</v>
      </c>
      <c r="BS55" s="7">
        <f t="shared" ca="1" si="76"/>
        <v>0</v>
      </c>
      <c r="BT55" s="7">
        <f t="shared" ca="1" si="77"/>
        <v>0</v>
      </c>
      <c r="BU55" s="7">
        <f t="shared" ref="BU55:BU60" ca="1" si="78">SUMIFS($AE$64:$AE$135,$V$64:$V$135,$BR55,$W$64:$W$135,BU$51)+SUMIFS($AF$64:$AF$135,$W$64:$W$135,$BR55,$V$64:$V$135,BU$51)</f>
        <v>0</v>
      </c>
      <c r="BV55" s="5"/>
      <c r="BW55" s="6">
        <f ca="1">SUMIFS($AE$64:$AE$135,$V$64:$V$135,$BR55,$W$64:$W$135,BW$51)+SUMIFS($AF$64:$AF$135,$W$64:$W$135,$BR55,$V$64:$V$135,BW$51)</f>
        <v>0</v>
      </c>
      <c r="BX55" s="6">
        <f ca="1">SUMIFS($AE$64:$AE$135,$V$64:$V$135,$BR55,$W$64:$W$135,BX$51)+SUMIFS($AF$64:$AF$135,$W$64:$W$135,$BR55,$V$64:$V$135,BX$51)</f>
        <v>0</v>
      </c>
      <c r="BY55" s="6">
        <f ca="1">SUMIFS($AE$64:$AE$135,$V$64:$V$135,$BR55,$W$64:$W$135,BY$51)+SUMIFS($AF$64:$AF$135,$W$64:$W$135,$BR55,$V$64:$V$135,BY$51)</f>
        <v>0</v>
      </c>
      <c r="BZ55" s="6">
        <f t="shared" ca="1" si="75"/>
        <v>0</v>
      </c>
      <c r="CA55" s="6">
        <f t="shared" ca="1" si="75"/>
        <v>0</v>
      </c>
    </row>
    <row r="56" spans="2:79" s="2" customFormat="1" x14ac:dyDescent="0.25">
      <c r="E56" s="12">
        <f t="array" aca="1" ref="E56" ca="1">IF(O21=C21,SUM(IF(($BR$30:$BR$38=C21)*($BS$29:$CA$29=O17),$BS$30:$CA$38)),0)</f>
        <v>0</v>
      </c>
      <c r="F56" s="2">
        <f t="array" aca="1" ref="F56" ca="1">IF(O21=C21,SUM(IF(($BR$30:$BR$38=C21)*($BS$29:$CA$29=O18),$BS$30:$CA$38)),0)</f>
        <v>0</v>
      </c>
      <c r="G56" s="2">
        <f t="array" aca="1" ref="G56" ca="1">IF(O21=C21,SUM(IF(($BR$30:$BR$38=C21)*($BS$29:$CA$29=O19),$BS$30:$CA$38)),0)</f>
        <v>0</v>
      </c>
      <c r="H56" s="2">
        <f t="array" aca="1" ref="H56" ca="1">IF(O21=C21,SUM(IF(($BR$30:$BR$38=C21)*($BS$29:$CA$29=O20),$BS$30:$CA$38)),0)</f>
        <v>0</v>
      </c>
      <c r="I56" s="2">
        <f t="array" aca="1" ref="I56" ca="1">IF(O21=C21,SUM(IF(($BR$30:$BR$38=C21)*($BS$29:$CA$29=O22),$BS$30:$CA$38)),0)</f>
        <v>0</v>
      </c>
      <c r="J56" s="2">
        <f t="array" aca="1" ref="J56" ca="1">IF(O21=C21,SUM(IF(($BR$30:$BR$38=C21)*($BS$29:$CA$29=O23),$BS$30:$CA$38)),0)</f>
        <v>0</v>
      </c>
      <c r="K56" s="2">
        <f t="array" aca="1" ref="K56" ca="1">IF(O21=C21,SUM(IF(($BR$30:$BR$38=C21)*($BS$29:$CA$29=O$24),$BS$30:$CA$38)),0)</f>
        <v>0</v>
      </c>
      <c r="L56" s="2">
        <f t="array" aca="1" ref="L56" ca="1">IF(O21=C21,SUM(IF(($BR$30:$BR$38=C21)*($BS$29:$CA$29=O$25),$BS$30:$CA$38)),0)</f>
        <v>0</v>
      </c>
      <c r="M56" s="4">
        <f t="array" aca="1" ref="M56" ca="1">IF(P21=C21,SUM(IF(($BR$30:$BR$38=C21)*($BS$29:$CA$29=P17),$BS$30:$CA$38)),0)</f>
        <v>0</v>
      </c>
      <c r="N56" s="2">
        <f t="array" aca="1" ref="N56" ca="1">IF(P21=C21,SUM(IF(($BR$30:$BR$38=C21)*($BS$29:$CA$29=P18),$BS$30:$CA$38)),0)</f>
        <v>0</v>
      </c>
      <c r="O56" s="2">
        <f t="array" aca="1" ref="O56" ca="1">IF(P21=C21,SUM(IF(($BR$30:$BR$38=C21)*($BS$29:$CA$29=P19),$BS$30:$CA$38)),0)</f>
        <v>0</v>
      </c>
      <c r="P56" s="2">
        <f t="array" aca="1" ref="P56" ca="1">IF(P21=C21,SUM(IF(($BR$30:$BR$38=C21)*($BS$29:$CA$29=P20),$BS$30:$CA$38)),0)</f>
        <v>0</v>
      </c>
      <c r="Q56" s="2">
        <f t="array" aca="1" ref="Q56" ca="1">IF(P21=C21,SUM(IF(($BR$30:$BR$38=C21)*($BS$29:$CA$29=P22),$BS$30:$CA$38)),0)</f>
        <v>0</v>
      </c>
      <c r="R56" s="2">
        <f t="array" aca="1" ref="R56" ca="1">IF(P21=C21,SUM(IF(($BR$30:$BR$38=C21)*($BS$29:$CA$29=P23),$BS$30:$CA$38)),0)</f>
        <v>0</v>
      </c>
      <c r="S56" s="2">
        <f t="array" aca="1" ref="S56" ca="1">IF(P21=C21,SUM(IF(($BR$30:$BR$38=C21)*($BS$29:$CA$29=P$24),$BS$30:$CA$38)),0)</f>
        <v>0</v>
      </c>
      <c r="T56" s="2">
        <f t="array" aca="1" ref="T56" ca="1">IF(P21=C21,SUM(IF(($BR$30:$BR$38=C21)*($BS$29:$CA$29=P$25),$BS$30:$CA$38)),0)</f>
        <v>0</v>
      </c>
      <c r="U56" s="4">
        <f t="array" aca="1" ref="U56" ca="1">IF(Q21=C21,SUM(IF(($BR$30:$BR$38=C21)*($BS$29:$CA$29=Q17),$BS$30:$CA$38)),0)</f>
        <v>0</v>
      </c>
      <c r="V56" s="2">
        <f t="array" aca="1" ref="V56" ca="1">IF(Q21=C21,SUM(IF(($BR$30:$BR$38=C21)*($BS$29:$CA$29=Q18),$BS$30:$CA$38)),0)</f>
        <v>0</v>
      </c>
      <c r="W56" s="2">
        <f t="array" aca="1" ref="W56" ca="1">IF(Q21=C21,SUM(IF(($BR$30:$BR$38=C21)*($BS$29:$CA$29=Q19),$BS$30:$CA$38)),0)</f>
        <v>0</v>
      </c>
      <c r="X56" s="2">
        <f t="array" aca="1" ref="X56" ca="1">IF(Q21=C21,SUM(IF(($BR$30:$BR$38=C21)*($BS$29:$CA$29=Q20),$BS$30:$CA$38)),0)</f>
        <v>0</v>
      </c>
      <c r="Y56" s="2">
        <f t="array" aca="1" ref="Y56" ca="1">IF(Q21=C21,SUM(IF(($BR$30:$BR$38=C21)*($BS$29:$CA$29=Q22),$BS$30:$CA$38)),0)</f>
        <v>0</v>
      </c>
      <c r="Z56" s="2">
        <f t="array" aca="1" ref="Z56" ca="1">IF(Q21=C21,SUM(IF(($BR$30:$BR$38=C21)*($BS$29:$CA$29=Q23),$BS$30:$CA$38)),0)</f>
        <v>0</v>
      </c>
      <c r="AA56" s="2">
        <f t="array" aca="1" ref="AA56" ca="1">IF(Q21=C21,SUM(IF(($BR$30:$BR$38=C21)*($BS$29:$CA$29=Q$24),$BS$30:$CA$38)),0)</f>
        <v>0</v>
      </c>
      <c r="AB56" s="2">
        <f t="array" aca="1" ref="AB56" ca="1">IF(Q21=C21,SUM(IF(($BR$30:$BR$38=C21)*($BS$29:$CA$29=Q$25),$BS$30:$CA$38)),0)</f>
        <v>0</v>
      </c>
      <c r="AC56" s="4">
        <f t="array" aca="1" ref="AC56" ca="1">IF(R21=C21,SUM(IF(($BR$30:$BR$38=C21)*($BS$29:$CA$29=R17),$BS$30:$CA$38)),0)</f>
        <v>0</v>
      </c>
      <c r="AD56" s="2">
        <f t="array" aca="1" ref="AD56" ca="1">IF(R21=C21,SUM(IF(($BR$30:$BR$38=C21)*($BS$29:$CA$29=R18),$BS$30:$CA$38)),0)</f>
        <v>0</v>
      </c>
      <c r="AE56" s="2">
        <f t="array" aca="1" ref="AE56" ca="1">IF(R21=C21,SUM(IF(($BR$30:$BR$38=C21)*($BS$29:$CA$29=R19),$BS$30:$CA$38)),0)</f>
        <v>0</v>
      </c>
      <c r="AF56" s="2">
        <f t="array" aca="1" ref="AF56" ca="1">IF(R21=C21,SUM(IF(($BR$30:$BR$38=C21)*($BS$29:$CA$29=R20),$BS$30:$CA$38)),0)</f>
        <v>0</v>
      </c>
      <c r="AG56" s="2">
        <f t="array" aca="1" ref="AG56" ca="1">IF(R21=C21,SUM(IF(($BR$30:$BR$38=C21)*($BS$29:$CA$29=R22),$BS$30:$CA$38)),0)</f>
        <v>0</v>
      </c>
      <c r="AH56" s="2">
        <f t="array" aca="1" ref="AH56" ca="1">IF(R21=C21,SUM(IF(($BR$30:$BR$38=C21)*($BS$29:$CA$29=R23),$BS$30:$CA$38)),0)</f>
        <v>0</v>
      </c>
      <c r="AI56" s="2">
        <f t="array" aca="1" ref="AI56" ca="1">IF(R21=C21,SUM(IF(($BR$30:$BR$38=C21)*($BS$29:$CA$29=R$24),$BS$30:$CA$38)),0)</f>
        <v>0</v>
      </c>
      <c r="AJ56" s="2">
        <f t="array" aca="1" ref="AJ56" ca="1">IF(R21=C21,SUM(IF(($BR$30:$BR$38=C21)*($BS$29:$CA$29=R$25),$BS$30:$CA$38)),0)</f>
        <v>0</v>
      </c>
      <c r="AK56" s="4">
        <f t="array" aca="1" ref="AK56" ca="1">IF(S21=C21,SUM(IF(($BR$30:$BR$38=C21)*($BS$29:$CA$29=S17),$BS$30:$CA$38)),0)</f>
        <v>0</v>
      </c>
      <c r="AL56" s="2">
        <f t="array" aca="1" ref="AL56" ca="1">IF(S21=C21,SUM(IF(($BR$30:$BR$38=C21)*($BS$29:$CA$29=S18),$BS$30:$CA$38)),0)</f>
        <v>0</v>
      </c>
      <c r="AM56" s="2">
        <f t="array" aca="1" ref="AM56" ca="1">IF(S21=C21,SUM(IF(($BR$30:$BR$38=C21)*($BS$29:$CA$29=S19),$BS$30:$CA$38)),0)</f>
        <v>0</v>
      </c>
      <c r="AN56" s="2">
        <f t="array" aca="1" ref="AN56" ca="1">IF(S21=C21,SUM(IF(($BR$30:$BR$38=C21)*($BS$29:$CA$29=S20),$BS$30:$CA$38)),0)</f>
        <v>0</v>
      </c>
      <c r="AO56" s="2">
        <f t="array" aca="1" ref="AO56" ca="1">IF(S21=C21,SUM(IF(($BR$30:$BR$38=C21)*($BS$29:$CA$29=S22),$BS$30:$CA$38)),0)</f>
        <v>0</v>
      </c>
      <c r="AP56" s="2">
        <f t="array" aca="1" ref="AP56" ca="1">IF(S21=C21,SUM(IF(($BR$30:$BR$38=C21)*($BS$29:$CA$29=S23),$BS$30:$CA$38)),0)</f>
        <v>0</v>
      </c>
      <c r="AQ56" s="2">
        <f t="array" aca="1" ref="AQ56" ca="1">IF(S21=C21,SUM(IF(($BR$30:$BR$38=C21)*($BS$29:$CA$29=S$24),$BS$30:$CA$38)),0)</f>
        <v>0</v>
      </c>
      <c r="AR56" s="2">
        <f t="array" aca="1" ref="AR56" ca="1">IF(S21=C21,SUM(IF(($BR$30:$BR$38=C21)*($BS$29:$CA$29=S$25),$BS$30:$CA$38)),0)</f>
        <v>0</v>
      </c>
      <c r="AS56" s="4">
        <f t="array" aca="1" ref="AS56" ca="1">IF(T21=C21,SUM(IF(($BR$30:$BR$38=C21)*($BS$29:$CA$29=T17),$BS$30:$CA$38)),0)</f>
        <v>0</v>
      </c>
      <c r="AT56" s="2">
        <f t="array" aca="1" ref="AT56" ca="1">IF(T21=C21,SUM(IF(($BR$30:$BR$38=C21)*($BS$29:$CA$29=T18),$BS$30:$CA$38)),0)</f>
        <v>0</v>
      </c>
      <c r="AU56" s="2">
        <f t="array" aca="1" ref="AU56" ca="1">IF(T21=C21,SUM(IF(($BR$30:$BR$38=C21)*($BS$29:$CA$29=T19),$BS$30:$CA$38)),0)</f>
        <v>0</v>
      </c>
      <c r="AV56" s="2">
        <f t="array" aca="1" ref="AV56" ca="1">IF(T21=C21,SUM(IF(($BR$30:$BR$38=C21)*($BS$29:$CA$29=T20),$BS$30:$CA$38)),0)</f>
        <v>0</v>
      </c>
      <c r="AW56" s="2">
        <f t="array" aca="1" ref="AW56" ca="1">IF(T21=C21,SUM(IF(($BR$30:$BR$38=C21)*($BS$29:$CA$29=T22),$BS$30:$CA$38)),0)</f>
        <v>0</v>
      </c>
      <c r="AX56" s="2">
        <f t="array" aca="1" ref="AX56" ca="1">IF(T21=C21,SUM(IF(($BR$30:$BR$38=C21)*($BS$29:$CA$29=T23),$BS$30:$CA$38)),0)</f>
        <v>0</v>
      </c>
      <c r="AY56" s="2">
        <f t="array" aca="1" ref="AY56" ca="1">IF(T21=C21,SUM(IF(($BR$30:$BR$38=C21)*($BS$29:$CA$29=T$24),$BS$30:$CA$38)),0)</f>
        <v>0</v>
      </c>
      <c r="AZ56" s="2">
        <f t="array" aca="1" ref="AZ56" ca="1">IF(T21=C21,SUM(IF(($BR$30:$BR$38=C21)*($BS$29:$CA$29=T$25),$BS$30:$CA$38)),0)</f>
        <v>0</v>
      </c>
      <c r="BA56" s="4">
        <f t="array" aca="1" ref="BA56" ca="1">IF(U21=C21,SUM(IF(($BR$30:$BR$38=C21)*($BS$29:$CA$29=U$17),$BS$30:$CA$38)),0)</f>
        <v>0</v>
      </c>
      <c r="BB56" s="2">
        <f t="array" aca="1" ref="BB56" ca="1">IF(U21=C21,SUM(IF(($BR$30:$BR$38=C21)*($BS$29:$CA$29=U$18),$BS$30:$CA$38)),0)</f>
        <v>0</v>
      </c>
      <c r="BC56" s="2">
        <f t="array" aca="1" ref="BC56" ca="1">IF(U21=C21,SUM(IF(($BR$30:$BR$38=C21)*($BS$29:$CA$29=U$19),$BS$30:$CA$38)),0)</f>
        <v>0</v>
      </c>
      <c r="BD56" s="2">
        <f t="array" aca="1" ref="BD56" ca="1">IF(U21=C21,SUM(IF(($BR$30:$BR$38=C21)*($BS$29:$CA$29=U$20),$BS$30:$CA$38)),0)</f>
        <v>0</v>
      </c>
      <c r="BE56" s="2">
        <f t="array" aca="1" ref="BE56" ca="1">IF(U21=C21,SUM(IF(($BR$30:$BR$38=C21)*($BS$29:$CA$29=U$22),$BS$30:$CA$38)),0)</f>
        <v>0</v>
      </c>
      <c r="BF56" s="2">
        <f t="array" aca="1" ref="BF56" ca="1">IF(U21=C21,SUM(IF(($BR$30:$BR$38=C21)*($BS$29:$CA$29=U$23),$BS$30:$CA$38)),0)</f>
        <v>0</v>
      </c>
      <c r="BG56" s="2">
        <f t="array" aca="1" ref="BG56" ca="1">IF(U21=C21,SUM(IF(($BR$30:$BR$38=C21)*($BS$29:$CA$29=U$24),$BS$30:$CA$38)),0)</f>
        <v>0</v>
      </c>
      <c r="BH56" s="2">
        <f t="array" aca="1" ref="BH56" ca="1">IF(U21=C21,SUM(IF(($BR$30:$BR$38=C21)*($BS$29:$CA$29=U$25),$BS$30:$CA$38)),0)</f>
        <v>0</v>
      </c>
      <c r="BI56" s="4">
        <f t="array" aca="1" ref="BI56" ca="1">IF(V21=C21,SUM(IF(($BR$30:$BR$38=C21)*($BS$29:$CA$29=V$17),$BS$30:$CA$38)),0)</f>
        <v>0</v>
      </c>
      <c r="BJ56" s="2">
        <f t="array" aca="1" ref="BJ56" ca="1">IF(V21=C21,SUM(IF(($BR$30:$BR$38=C21)*($BS$29:$CA$29=V$18),$BS$30:$CA$38)),0)</f>
        <v>0</v>
      </c>
      <c r="BK56" s="2">
        <f t="array" aca="1" ref="BK56" ca="1">IF(V21=C21,SUM(IF(($BR$30:$BR$38=C21)*($BS$29:$CA$29=V$19),$BS$30:$CA$38)),0)</f>
        <v>0</v>
      </c>
      <c r="BL56" s="2">
        <f t="array" aca="1" ref="BL56" ca="1">IF(V21=C21,SUM(IF(($BR$30:$BR$38=C21)*($BS$29:$CA$29=V$20),$BS$30:$CA$38)),0)</f>
        <v>0</v>
      </c>
      <c r="BM56" s="2">
        <f t="array" aca="1" ref="BM56" ca="1">IF(V21=C21,SUM(IF(($BR$30:$BR$38=C21)*($BS$29:$CA$29=V$22),$BS$30:$CA$38)),0)</f>
        <v>0</v>
      </c>
      <c r="BN56" s="2">
        <f t="array" aca="1" ref="BN56" ca="1">IF(V21=C21,SUM(IF(($BR$30:$BR$38=C21)*($BS$29:$CA$29=V$23),$BS$30:$CA$38)),0)</f>
        <v>0</v>
      </c>
      <c r="BO56" s="2">
        <f t="array" aca="1" ref="BO56" ca="1">IF(V21=C21,SUM(IF(($BR$30:$BR$38=C21)*($BS$29:$CA$29=V$24),$BS$30:$CA$38)),0)</f>
        <v>0</v>
      </c>
      <c r="BP56" s="13">
        <f t="array" aca="1" ref="BP56" ca="1">IF(V21=C21,SUM(IF(($BR$30:$BR$38=C21)*($BS$29:$CA$29=V$25),$BS$30:$CA$38)),0)</f>
        <v>0</v>
      </c>
      <c r="BR56" s="2" t="str">
        <f t="shared" si="73"/>
        <v>Langenthal 2</v>
      </c>
      <c r="BS56" s="7">
        <f t="shared" ca="1" si="76"/>
        <v>0</v>
      </c>
      <c r="BT56" s="7">
        <f t="shared" ca="1" si="77"/>
        <v>0</v>
      </c>
      <c r="BU56" s="7">
        <f t="shared" ca="1" si="78"/>
        <v>0</v>
      </c>
      <c r="BV56" s="7">
        <f ca="1">SUMIFS($AE$64:$AE$135,$V$64:$V$135,$BR56,$W$64:$W$135,BV$51)+SUMIFS($AF$64:$AF$135,$W$64:$W$135,$BR56,$V$64:$V$135,BV$51)</f>
        <v>0</v>
      </c>
      <c r="BW56" s="5"/>
      <c r="BX56" s="6">
        <f ca="1">SUMIFS($AE$64:$AE$135,$V$64:$V$135,$BR56,$W$64:$W$135,BX$51)+SUMIFS($AF$64:$AF$135,$W$64:$W$135,$BR56,$V$64:$V$135,BX$51)</f>
        <v>0</v>
      </c>
      <c r="BY56" s="6">
        <f ca="1">SUMIFS($AE$64:$AE$135,$V$64:$V$135,$BR56,$W$64:$W$135,BY$51)+SUMIFS($AF$64:$AF$135,$W$64:$W$135,$BR56,$V$64:$V$135,BY$51)</f>
        <v>0</v>
      </c>
      <c r="BZ56" s="6">
        <f t="shared" ca="1" si="75"/>
        <v>0</v>
      </c>
      <c r="CA56" s="6">
        <f t="shared" ca="1" si="75"/>
        <v>0</v>
      </c>
    </row>
    <row r="57" spans="2:79" s="2" customFormat="1" x14ac:dyDescent="0.25">
      <c r="E57" s="12">
        <f t="array" aca="1" ref="E57" ca="1">IF(O22=C22,SUM(IF(($BR$30:$BR$38=C22)*($BS$29:$CA$29=O17),$BS$30:$CA$38)),0)</f>
        <v>0</v>
      </c>
      <c r="F57" s="2">
        <f t="array" aca="1" ref="F57" ca="1">IF(O22=C22,SUM(IF(($BR$30:$BR$38=C22)*($BS$29:$CA$29=O18),$BS$30:$CA$38)),0)</f>
        <v>0</v>
      </c>
      <c r="G57" s="2">
        <f t="array" aca="1" ref="G57" ca="1">IF(O22=C22,SUM(IF(($BR$30:$BR$38=C22)*($BS$29:$CA$29=O19),$BS$30:$CA$38)),0)</f>
        <v>0</v>
      </c>
      <c r="H57" s="2">
        <f t="array" aca="1" ref="H57" ca="1">IF(O22=C22,SUM(IF(($BR$30:$BR$38=C22)*($BS$29:$CA$29=O20),$BS$30:$CA$38)),0)</f>
        <v>0</v>
      </c>
      <c r="I57" s="2">
        <f t="array" aca="1" ref="I57" ca="1">IF(O22=C22,SUM(IF(($BR$30:$BR$38=C22)*($BS$29:$CA$29=O21),$BS$30:$CA$38)),0)</f>
        <v>0</v>
      </c>
      <c r="J57" s="2">
        <f t="array" aca="1" ref="J57" ca="1">IF(O22=C22,SUM(IF(($BR$30:$BR$38=C22)*($BS$29:$CA$29=O23),$BS$30:$CA$38)),0)</f>
        <v>0</v>
      </c>
      <c r="K57" s="2">
        <f t="array" aca="1" ref="K57" ca="1">IF(O22=C22,SUM(IF(($BR$30:$BR$38=C22)*($BS$29:$CA$29=O$24),$BS$30:$CA$38)),0)</f>
        <v>0</v>
      </c>
      <c r="L57" s="2">
        <f t="array" aca="1" ref="L57" ca="1">IF(O22=C22,SUM(IF(($BR$30:$BR$38=C22)*($BS$29:$CA$29=O$25),$BS$30:$CA$38)),0)</f>
        <v>0</v>
      </c>
      <c r="M57" s="4">
        <f t="array" aca="1" ref="M57" ca="1">IF(P22=C22,SUM(IF(($BR$30:$BR$38=C22)*($BS$29:$CA$29=P17),$BS$30:$CA$38)),0)</f>
        <v>0</v>
      </c>
      <c r="N57" s="2">
        <f t="array" aca="1" ref="N57" ca="1">IF(P22=C22,SUM(IF(($BR$30:$BR$38=C22)*($BS$29:$CA$29=P18),$BS$30:$CA$38)),0)</f>
        <v>0</v>
      </c>
      <c r="O57" s="2">
        <f t="array" aca="1" ref="O57" ca="1">IF(P22=C22,SUM(IF(($BR$30:$BR$38=C22)*($BS$29:$CA$29=P19),$BS$30:$CA$38)),0)</f>
        <v>0</v>
      </c>
      <c r="P57" s="2">
        <f t="array" aca="1" ref="P57" ca="1">IF(P22=C22,SUM(IF(($BR$30:$BR$38=C22)*($BS$29:$CA$29=P20),$BS$30:$CA$38)),0)</f>
        <v>0</v>
      </c>
      <c r="Q57" s="2">
        <f t="array" aca="1" ref="Q57" ca="1">IF(P22=C22,SUM(IF(($BR$30:$BR$38=C22)*($BS$29:$CA$29=P21),$BS$30:$CA$38)),0)</f>
        <v>0</v>
      </c>
      <c r="R57" s="2">
        <f t="array" aca="1" ref="R57" ca="1">IF(P22=C22,SUM(IF(($BR$30:$BR$38=C22)*($BS$29:$CA$29=P23),$BS$30:$CA$38)),0)</f>
        <v>0</v>
      </c>
      <c r="S57" s="2">
        <f t="array" aca="1" ref="S57" ca="1">IF(P22=C22,SUM(IF(($BR$30:$BR$38=C22)*($BS$29:$CA$29=P$24),$BS$30:$CA$38)),0)</f>
        <v>0</v>
      </c>
      <c r="T57" s="2">
        <f t="array" aca="1" ref="T57" ca="1">IF(P22=C22,SUM(IF(($BR$30:$BR$38=C22)*($BS$29:$CA$29=P$25),$BS$30:$CA$38)),0)</f>
        <v>0</v>
      </c>
      <c r="U57" s="4">
        <f t="array" aca="1" ref="U57" ca="1">IF(Q22=C22,SUM(IF(($BR$30:$BR$38=C22)*($BS$29:$CA$29=Q17),$BS$30:$CA$38)),0)</f>
        <v>0</v>
      </c>
      <c r="V57" s="2">
        <f t="array" aca="1" ref="V57" ca="1">IF(Q22=C22,SUM(IF(($BR$30:$BR$38=C22)*($BS$29:$CA$29=Q18),$BS$30:$CA$38)),0)</f>
        <v>0</v>
      </c>
      <c r="W57" s="2">
        <f t="array" aca="1" ref="W57" ca="1">IF(Q22=C22,SUM(IF(($BR$30:$BR$38=C22)*($BS$29:$CA$29=Q19),$BS$30:$CA$38)),0)</f>
        <v>0</v>
      </c>
      <c r="X57" s="2">
        <f t="array" aca="1" ref="X57" ca="1">IF(Q22=C22,SUM(IF(($BR$30:$BR$38=C22)*($BS$29:$CA$29=Q20),$BS$30:$CA$38)),0)</f>
        <v>0</v>
      </c>
      <c r="Y57" s="2">
        <f t="array" aca="1" ref="Y57" ca="1">IF(Q22=C22,SUM(IF(($BR$30:$BR$38=C22)*($BS$29:$CA$29=Q21),$BS$30:$CA$38)),0)</f>
        <v>0</v>
      </c>
      <c r="Z57" s="2">
        <f t="array" aca="1" ref="Z57" ca="1">IF(Q22=C22,SUM(IF(($BR$30:$BR$38=C22)*($BS$29:$CA$29=Q23),$BS$30:$CA$38)),0)</f>
        <v>0</v>
      </c>
      <c r="AA57" s="2">
        <f t="array" aca="1" ref="AA57" ca="1">IF(Q22=C22,SUM(IF(($BR$30:$BR$38=C22)*($BS$29:$CA$29=Q$24),$BS$30:$CA$38)),0)</f>
        <v>0</v>
      </c>
      <c r="AB57" s="2">
        <f t="array" aca="1" ref="AB57" ca="1">IF(Q22=C22,SUM(IF(($BR$30:$BR$38=C22)*($BS$29:$CA$29=Q$25),$BS$30:$CA$38)),0)</f>
        <v>0</v>
      </c>
      <c r="AC57" s="4">
        <f t="array" aca="1" ref="AC57" ca="1">IF(R22=C22,SUM(IF(($BR$30:$BR$38=C22)*($BS$29:$CA$29=R17),$BS$30:$CA$38)),0)</f>
        <v>0</v>
      </c>
      <c r="AD57" s="2">
        <f t="array" aca="1" ref="AD57" ca="1">IF(R22=C22,SUM(IF(($BR$30:$BR$38=C22)*($BS$29:$CA$29=R18),$BS$30:$CA$38)),0)</f>
        <v>0</v>
      </c>
      <c r="AE57" s="2">
        <f t="array" aca="1" ref="AE57" ca="1">IF(R22=C22,SUM(IF(($BR$30:$BR$38=C22)*($BS$29:$CA$29=R19),$BS$30:$CA$38)),0)</f>
        <v>0</v>
      </c>
      <c r="AF57" s="2">
        <f t="array" aca="1" ref="AF57" ca="1">IF(R22=C22,SUM(IF(($BR$30:$BR$38=C22)*($BS$29:$CA$29=R20),$BS$30:$CA$38)),0)</f>
        <v>0</v>
      </c>
      <c r="AG57" s="2">
        <f t="array" aca="1" ref="AG57" ca="1">IF(R22=C22,SUM(IF(($BR$30:$BR$38=C22)*($BS$29:$CA$29=R21),$BS$30:$CA$38)),0)</f>
        <v>0</v>
      </c>
      <c r="AH57" s="2">
        <f t="array" aca="1" ref="AH57" ca="1">IF(R22=C22,SUM(IF(($BR$30:$BR$38=C22)*($BS$29:$CA$29=R23),$BS$30:$CA$38)),0)</f>
        <v>0</v>
      </c>
      <c r="AI57" s="2">
        <f t="array" aca="1" ref="AI57" ca="1">IF(R22=C22,SUM(IF(($BR$30:$BR$38=C22)*($BS$29:$CA$29=R$24),$BS$30:$CA$38)),0)</f>
        <v>0</v>
      </c>
      <c r="AJ57" s="2">
        <f t="array" aca="1" ref="AJ57" ca="1">IF(R22=C22,SUM(IF(($BR$30:$BR$38=C22)*($BS$29:$CA$29=R$25),$BS$30:$CA$38)),0)</f>
        <v>0</v>
      </c>
      <c r="AK57" s="4">
        <f t="array" aca="1" ref="AK57" ca="1">IF(S22=C22,SUM(IF(($BR$30:$BR$38=C22)*($BS$29:$CA$29=S17),$BS$30:$CA$38)),0)</f>
        <v>0</v>
      </c>
      <c r="AL57" s="2">
        <f t="array" aca="1" ref="AL57" ca="1">IF(S22=C22,SUM(IF(($BR$30:$BR$38=C22)*($BS$29:$CA$29=S18),$BS$30:$CA$38)),0)</f>
        <v>0</v>
      </c>
      <c r="AM57" s="2">
        <f t="array" aca="1" ref="AM57" ca="1">IF(S22=C22,SUM(IF(($BR$30:$BR$38=C22)*($BS$29:$CA$29=S19),$BS$30:$CA$38)),0)</f>
        <v>0</v>
      </c>
      <c r="AN57" s="2">
        <f t="array" aca="1" ref="AN57" ca="1">IF(S22=C22,SUM(IF(($BR$30:$BR$38=C22)*($BS$29:$CA$29=S20),$BS$30:$CA$38)),0)</f>
        <v>0</v>
      </c>
      <c r="AO57" s="2">
        <f t="array" aca="1" ref="AO57" ca="1">IF(S22=C22,SUM(IF(($BR$30:$BR$38=C22)*($BS$29:$CA$29=S21),$BS$30:$CA$38)),0)</f>
        <v>0</v>
      </c>
      <c r="AP57" s="2">
        <f t="array" aca="1" ref="AP57" ca="1">IF(S22=C22,SUM(IF(($BR$30:$BR$38=C22)*($BS$29:$CA$29=S23),$BS$30:$CA$38)),0)</f>
        <v>0</v>
      </c>
      <c r="AQ57" s="2">
        <f t="array" aca="1" ref="AQ57" ca="1">IF(S22=C22,SUM(IF(($BR$30:$BR$38=C22)*($BS$29:$CA$29=S$24),$BS$30:$CA$38)),0)</f>
        <v>0</v>
      </c>
      <c r="AR57" s="2">
        <f t="array" aca="1" ref="AR57" ca="1">IF(S22=C22,SUM(IF(($BR$30:$BR$38=C22)*($BS$29:$CA$29=S$25),$BS$30:$CA$38)),0)</f>
        <v>0</v>
      </c>
      <c r="AS57" s="4">
        <f t="array" aca="1" ref="AS57" ca="1">IF(T22=C22,SUM(IF(($BR$30:$BR$38=C22)*($BS$29:$CA$29=T17),$BS$30:$CA$38)),0)</f>
        <v>0</v>
      </c>
      <c r="AT57" s="2">
        <f t="array" aca="1" ref="AT57" ca="1">IF(T22=C22,SUM(IF(($BR$30:$BR$38=C22)*($BS$29:$CA$29=T18),$BS$30:$CA$38)),0)</f>
        <v>0</v>
      </c>
      <c r="AU57" s="2">
        <f t="array" aca="1" ref="AU57" ca="1">IF(T22=C22,SUM(IF(($BR$30:$BR$38=C22)*($BS$29:$CA$29=T19),$BS$30:$CA$38)),0)</f>
        <v>0</v>
      </c>
      <c r="AV57" s="2">
        <f t="array" aca="1" ref="AV57" ca="1">IF(T22=C22,SUM(IF(($BR$30:$BR$38=C22)*($BS$29:$CA$29=T20),$BS$30:$CA$38)),0)</f>
        <v>0</v>
      </c>
      <c r="AW57" s="2">
        <f t="array" aca="1" ref="AW57" ca="1">IF(T22=C22,SUM(IF(($BR$30:$BR$38=C22)*($BS$29:$CA$29=T21),$BS$30:$CA$38)),0)</f>
        <v>0</v>
      </c>
      <c r="AX57" s="2">
        <f t="array" aca="1" ref="AX57" ca="1">IF(T22=C22,SUM(IF(($BR$30:$BR$38=C22)*($BS$29:$CA$29=T23),$BS$30:$CA$38)),0)</f>
        <v>0</v>
      </c>
      <c r="AY57" s="2">
        <f t="array" aca="1" ref="AY57" ca="1">IF(T22=C22,SUM(IF(($BR$30:$BR$38=C22)*($BS$29:$CA$29=T$24),$BS$30:$CA$38)),0)</f>
        <v>0</v>
      </c>
      <c r="AZ57" s="2">
        <f t="array" aca="1" ref="AZ57" ca="1">IF(T22=C22,SUM(IF(($BR$30:$BR$38=C22)*($BS$29:$CA$29=T$25),$BS$30:$CA$38)),0)</f>
        <v>0</v>
      </c>
      <c r="BA57" s="4">
        <f t="array" aca="1" ref="BA57" ca="1">IF(U22=C22,SUM(IF(($BR$30:$BR$38=C22)*($BS$29:$CA$29=U$17),$BS$30:$CA$38)),0)</f>
        <v>0</v>
      </c>
      <c r="BB57" s="2">
        <f t="array" aca="1" ref="BB57" ca="1">IF(U22=C22,SUM(IF(($BR$30:$BR$38=C22)*($BS$29:$CA$29=U$18),$BS$30:$CA$38)),0)</f>
        <v>0</v>
      </c>
      <c r="BC57" s="2">
        <f t="array" aca="1" ref="BC57" ca="1">IF(U22=C22,SUM(IF(($BR$30:$BR$38=C22)*($BS$29:$CA$29=U$19),$BS$30:$CA$38)),0)</f>
        <v>0</v>
      </c>
      <c r="BD57" s="2">
        <f t="array" aca="1" ref="BD57" ca="1">IF(U22=C22,SUM(IF(($BR$30:$BR$38=C22)*($BS$29:$CA$29=U$20),$BS$30:$CA$38)),0)</f>
        <v>0</v>
      </c>
      <c r="BE57" s="2">
        <f t="array" aca="1" ref="BE57" ca="1">IF(U22=C22,SUM(IF(($BR$30:$BR$38=C22)*($BS$29:$CA$29=U$21),$BS$30:$CA$38)),0)</f>
        <v>0</v>
      </c>
      <c r="BF57" s="2">
        <f t="array" aca="1" ref="BF57" ca="1">IF(U22=C22,SUM(IF(($BR$30:$BR$38=C22)*($BS$29:$CA$29=U$23),$BS$30:$CA$38)),0)</f>
        <v>0</v>
      </c>
      <c r="BG57" s="2">
        <f t="array" aca="1" ref="BG57" ca="1">IF(U22=C22,SUM(IF(($BR$30:$BR$38=C22)*($BS$29:$CA$29=U$24),$BS$30:$CA$38)),0)</f>
        <v>0</v>
      </c>
      <c r="BH57" s="2">
        <f t="array" aca="1" ref="BH57" ca="1">IF(U22=C22,SUM(IF(($BR$30:$BR$38=C22)*($BS$29:$CA$29=U$25),$BS$30:$CA$38)),0)</f>
        <v>0</v>
      </c>
      <c r="BI57" s="4">
        <f t="array" aca="1" ref="BI57" ca="1">IF(V22=C22,SUM(IF(($BR$30:$BR$38=C22)*($BS$29:$CA$29=V$17),$BS$30:$CA$38)),0)</f>
        <v>0</v>
      </c>
      <c r="BJ57" s="2">
        <f t="array" aca="1" ref="BJ57" ca="1">IF(V22=C22,SUM(IF(($BR$30:$BR$38=C22)*($BS$29:$CA$29=V$18),$BS$30:$CA$38)),0)</f>
        <v>0</v>
      </c>
      <c r="BK57" s="2">
        <f t="array" aca="1" ref="BK57" ca="1">IF(V22=C22,SUM(IF(($BR$30:$BR$38=C22)*($BS$29:$CA$29=V$19),$BS$30:$CA$38)),0)</f>
        <v>0</v>
      </c>
      <c r="BL57" s="2">
        <f t="array" aca="1" ref="BL57" ca="1">IF(V22=C22,SUM(IF(($BR$30:$BR$38=C22)*($BS$29:$CA$29=V$20),$BS$30:$CA$38)),0)</f>
        <v>0</v>
      </c>
      <c r="BM57" s="2">
        <f t="array" aca="1" ref="BM57" ca="1">IF(V22=C22,SUM(IF(($BR$30:$BR$38=C22)*($BS$29:$CA$29=V$21),$BS$30:$CA$38)),0)</f>
        <v>0</v>
      </c>
      <c r="BN57" s="2">
        <f t="array" aca="1" ref="BN57" ca="1">IF(V22=C22,SUM(IF(($BR$30:$BR$38=C22)*($BS$29:$CA$29=V$23),$BS$30:$CA$38)),0)</f>
        <v>0</v>
      </c>
      <c r="BO57" s="2">
        <f t="array" aca="1" ref="BO57" ca="1">IF(V22=C22,SUM(IF(($BR$30:$BR$38=C22)*($BS$29:$CA$29=V$24),$BS$30:$CA$38)),0)</f>
        <v>0</v>
      </c>
      <c r="BP57" s="13">
        <f t="array" aca="1" ref="BP57" ca="1">IF(V22=C22,SUM(IF(($BR$30:$BR$38=C22)*($BS$29:$CA$29=V$25),$BS$30:$CA$38)),0)</f>
        <v>0</v>
      </c>
      <c r="BR57" s="2" t="str">
        <f t="shared" si="73"/>
        <v/>
      </c>
      <c r="BS57" s="7">
        <f t="shared" ca="1" si="76"/>
        <v>0</v>
      </c>
      <c r="BT57" s="7">
        <f t="shared" ca="1" si="77"/>
        <v>0</v>
      </c>
      <c r="BU57" s="7">
        <f t="shared" ca="1" si="78"/>
        <v>0</v>
      </c>
      <c r="BV57" s="7">
        <f ca="1">SUMIFS($AE$64:$AE$135,$V$64:$V$135,$BR57,$W$64:$W$135,BV$51)+SUMIFS($AF$64:$AF$135,$W$64:$W$135,$BR57,$V$64:$V$135,BV$51)</f>
        <v>0</v>
      </c>
      <c r="BW57" s="7">
        <f ca="1">SUMIFS($AE$64:$AE$135,$V$64:$V$135,$BR57,$W$64:$W$135,BW$51)+SUMIFS($AF$64:$AF$135,$W$64:$W$135,$BR57,$V$64:$V$135,BW$51)</f>
        <v>0</v>
      </c>
      <c r="BX57" s="5"/>
      <c r="BY57" s="6">
        <f ca="1">SUMIFS($AE$64:$AE$135,$V$64:$V$135,$BR57,$W$64:$W$135,BY$51)+SUMIFS($AF$64:$AF$135,$W$64:$W$135,$BR57,$V$64:$V$135,BY$51)</f>
        <v>0</v>
      </c>
      <c r="BZ57" s="6">
        <f t="shared" ca="1" si="75"/>
        <v>0</v>
      </c>
      <c r="CA57" s="6">
        <f t="shared" ca="1" si="75"/>
        <v>0</v>
      </c>
    </row>
    <row r="58" spans="2:79" s="2" customFormat="1" x14ac:dyDescent="0.25">
      <c r="E58" s="12">
        <f t="array" aca="1" ref="E58" ca="1">IF(O23=C23,SUM(IF(($BR$30:$BR$38=C23)*($BS$29:$CA$29=O$17),$BS$30:$CA$38)),0)</f>
        <v>0</v>
      </c>
      <c r="F58" s="2">
        <f t="array" aca="1" ref="F58" ca="1">IF(O23=C23,SUM(IF(($BR$30:$BR$38=C23)*($BS$29:$CA$29=O$18),$BS$30:$CA$38)),0)</f>
        <v>0</v>
      </c>
      <c r="G58" s="2">
        <f t="array" aca="1" ref="G58" ca="1">IF(O23=C23,SUM(IF(($BR$30:$BR$38=C23)*($BS$29:$CA$29=O$19),$BS$30:$CA$38)),0)</f>
        <v>0</v>
      </c>
      <c r="H58" s="2">
        <f t="array" aca="1" ref="H58" ca="1">IF(O23=C23,SUM(IF(($BR$30:$BR$38=C23)*($BS$29:$CA$29=O$20),$BS$30:$CA$38)),0)</f>
        <v>0</v>
      </c>
      <c r="I58" s="2">
        <f t="array" aca="1" ref="I58" ca="1">IF(O23=C23,SUM(IF(($BR$30:$BR$38=C23)*($BS$29:$CA$29=O$21),$BS$30:$CA$38)),0)</f>
        <v>0</v>
      </c>
      <c r="J58" s="2">
        <f t="array" aca="1" ref="J58" ca="1">IF(O23=C23,SUM(IF(($BR$30:$BR$38=C23)*($BS$29:$CA$29=O$22),$BS$30:$CA$38)),0)</f>
        <v>0</v>
      </c>
      <c r="K58" s="2">
        <f t="array" aca="1" ref="K58" ca="1">IF(O23=C23,SUM(IF(($BR$30:$BR$38=C23)*($BS$29:$CA$29=O$24),$BS$30:$CA$38)),0)</f>
        <v>0</v>
      </c>
      <c r="L58" s="2">
        <f t="array" aca="1" ref="L58" ca="1">IF(O23=C23,SUM(IF(($BR$30:$BR$38=C23)*($BS$29:$CA$29=O$25),$BS$30:$CA$38)),0)</f>
        <v>0</v>
      </c>
      <c r="M58" s="4">
        <f t="array" aca="1" ref="M58" ca="1">IF(P23=C23,SUM(IF(($BR$30:$BR$38=C23)*($BS$29:$CA$29=P$17),$BS$30:$CA$38)),0)</f>
        <v>0</v>
      </c>
      <c r="N58" s="2">
        <f t="array" aca="1" ref="N58" ca="1">IF(P23=C23,SUM(IF(($BR$30:$BR$38=C23)*($BS$29:$CA$29=P$18),$BS$30:$CA$38)),0)</f>
        <v>0</v>
      </c>
      <c r="O58" s="2">
        <f t="array" aca="1" ref="O58" ca="1">IF(P23=C23,SUM(IF(($BR$30:$BR$38=C23)*($BS$29:$CA$29=P$19),$BS$30:$CA$38)),0)</f>
        <v>0</v>
      </c>
      <c r="P58" s="2">
        <f t="array" aca="1" ref="P58" ca="1">IF(P23=C23,SUM(IF(($BR$30:$BR$38=C23)*($BS$29:$CA$29=P$20),$BS$30:$CA$38)),0)</f>
        <v>0</v>
      </c>
      <c r="Q58" s="2">
        <f t="array" aca="1" ref="Q58" ca="1">IF(P23=C23,SUM(IF(($BR$30:$BR$38=C23)*($BS$29:$CA$29=P$21),$BS$30:$CA$38)),0)</f>
        <v>0</v>
      </c>
      <c r="R58" s="2">
        <f t="array" aca="1" ref="R58" ca="1">IF(P23=C23,SUM(IF(($BR$30:$BR$38=C23)*($BS$29:$CA$29=P$22),$BS$30:$CA$38)),0)</f>
        <v>0</v>
      </c>
      <c r="S58" s="2">
        <f t="array" aca="1" ref="S58" ca="1">IF(P23=C23,SUM(IF(($BR$30:$BR$38=C23)*($BS$29:$CA$29=P$24),$BS$30:$CA$38)),0)</f>
        <v>0</v>
      </c>
      <c r="T58" s="2">
        <f t="array" aca="1" ref="T58" ca="1">IF(P23=C23,SUM(IF(($BR$30:$BR$38=C23)*($BS$29:$CA$29=P$25),$BS$30:$CA$38)),0)</f>
        <v>0</v>
      </c>
      <c r="U58" s="4">
        <f t="array" aca="1" ref="U58" ca="1">IF(Q23=C23,SUM(IF(($BR$30:$BR$38=C23)*($BS$29:$CA$29=Q$17),$BS$30:$CA$38)),0)</f>
        <v>0</v>
      </c>
      <c r="V58" s="2">
        <f t="array" aca="1" ref="V58" ca="1">IF(Q23=C23,SUM(IF(($BR$30:$BR$38=C23)*($BS$29:$CA$29=Q$18),$BS$30:$CA$38)),0)</f>
        <v>0</v>
      </c>
      <c r="W58" s="2">
        <f t="array" aca="1" ref="W58" ca="1">IF(Q23=C23,SUM(IF(($BR$30:$BR$38=C23)*($BS$29:$CA$29=Q$19),$BS$30:$CA$38)),0)</f>
        <v>0</v>
      </c>
      <c r="X58" s="2">
        <f t="array" aca="1" ref="X58" ca="1">IF(Q23=C23,SUM(IF(($BR$30:$BR$38=C23)*($BS$29:$CA$29=Q$20),$BS$30:$CA$38)),0)</f>
        <v>0</v>
      </c>
      <c r="Y58" s="2">
        <f t="array" aca="1" ref="Y58" ca="1">IF(Q23=C23,SUM(IF(($BR$30:$BR$38=C23)*($BS$29:$CA$29=Q$21),$BS$30:$CA$38)),0)</f>
        <v>0</v>
      </c>
      <c r="Z58" s="2">
        <f t="array" aca="1" ref="Z58" ca="1">IF(Q23=C23,SUM(IF(($BR$30:$BR$38=C23)*($BS$29:$CA$29=Q$22),$BS$30:$CA$38)),0)</f>
        <v>0</v>
      </c>
      <c r="AA58" s="2">
        <f t="array" aca="1" ref="AA58" ca="1">IF(Q23=C23,SUM(IF(($BR$30:$BR$38=C23)*($BS$29:$CA$29=Q$24),$BS$30:$CA$38)),0)</f>
        <v>0</v>
      </c>
      <c r="AB58" s="2">
        <f t="array" aca="1" ref="AB58" ca="1">IF(Q23=C23,SUM(IF(($BR$30:$BR$38=C23)*($BS$29:$CA$29=Q$25),$BS$30:$CA$38)),0)</f>
        <v>0</v>
      </c>
      <c r="AC58" s="4">
        <f t="array" aca="1" ref="AC58" ca="1">IF(R23=C23,SUM(IF(($BR$30:$BR$38=C23)*($BS$29:$CA$29=R$17),$BS$30:$CA$38)),0)</f>
        <v>0</v>
      </c>
      <c r="AD58" s="2">
        <f t="array" aca="1" ref="AD58" ca="1">IF(R23=C23,SUM(IF(($BR$30:$BR$38=C23)*($BS$29:$CA$29=R$18),$BS$30:$CA$38)),0)</f>
        <v>0</v>
      </c>
      <c r="AE58" s="2">
        <f t="array" aca="1" ref="AE58" ca="1">IF(R23=C23,SUM(IF(($BR$30:$BR$38=C23)*($BS$29:$CA$29=R$19),$BS$30:$CA$38)),0)</f>
        <v>0</v>
      </c>
      <c r="AF58" s="2">
        <f t="array" aca="1" ref="AF58" ca="1">IF(R23=C23,SUM(IF(($BR$30:$BR$38=C23)*($BS$29:$CA$29=R$20),$BS$30:$CA$38)),0)</f>
        <v>0</v>
      </c>
      <c r="AG58" s="2">
        <f t="array" aca="1" ref="AG58" ca="1">IF(R23=C23,SUM(IF(($BR$30:$BR$38=C23)*($BS$29:$CA$29=R$21),$BS$30:$CA$38)),0)</f>
        <v>0</v>
      </c>
      <c r="AH58" s="2">
        <f t="array" aca="1" ref="AH58" ca="1">IF(R23=C23,SUM(IF(($BR$30:$BR$38=C23)*($BS$29:$CA$29=R$22),$BS$30:$CA$38)),0)</f>
        <v>0</v>
      </c>
      <c r="AI58" s="2">
        <f t="array" aca="1" ref="AI58" ca="1">IF(R23=C23,SUM(IF(($BR$30:$BR$38=C23)*($BS$29:$CA$29=R$24),$BS$30:$CA$38)),0)</f>
        <v>0</v>
      </c>
      <c r="AJ58" s="2">
        <f t="array" aca="1" ref="AJ58" ca="1">IF(R23=C23,SUM(IF(($BR$30:$BR$38=C23)*($BS$29:$CA$29=R$25),$BS$30:$CA$38)),0)</f>
        <v>0</v>
      </c>
      <c r="AK58" s="4">
        <f t="array" aca="1" ref="AK58" ca="1">IF(S23=C23,SUM(IF(($BR$30:$BR$38=C23)*($BS$29:$CA$29=S$17),$BS$30:$CA$38)),0)</f>
        <v>0</v>
      </c>
      <c r="AL58" s="2">
        <f t="array" aca="1" ref="AL58" ca="1">IF(S23=C23,SUM(IF(($BR$30:$BR$38=C23)*($BS$29:$CA$29=S$18),$BS$30:$CA$38)),0)</f>
        <v>0</v>
      </c>
      <c r="AM58" s="2">
        <f t="array" aca="1" ref="AM58" ca="1">IF(S23=C23,SUM(IF(($BR$30:$BR$38=C23)*($BS$29:$CA$29=S$19),$BS$30:$CA$38)),0)</f>
        <v>0</v>
      </c>
      <c r="AN58" s="2">
        <f t="array" aca="1" ref="AN58" ca="1">IF(S23=C23,SUM(IF(($BR$30:$BR$38=C23)*($BS$29:$CA$29=S$20),$BS$30:$CA$38)),0)</f>
        <v>0</v>
      </c>
      <c r="AO58" s="2">
        <f t="array" aca="1" ref="AO58" ca="1">IF(S23=C23,SUM(IF(($BR$30:$BR$38=C23)*($BS$29:$CA$29=S$21),$BS$30:$CA$38)),0)</f>
        <v>0</v>
      </c>
      <c r="AP58" s="2">
        <f t="array" aca="1" ref="AP58" ca="1">IF(S23=C23,SUM(IF(($BR$30:$BR$38=C23)*($BS$29:$CA$29=S$22),$BS$30:$CA$38)),0)</f>
        <v>0</v>
      </c>
      <c r="AQ58" s="2">
        <f t="array" aca="1" ref="AQ58" ca="1">IF(S23=C23,SUM(IF(($BR$30:$BR$38=C23)*($BS$29:$CA$29=S$24),$BS$30:$CA$38)),0)</f>
        <v>0</v>
      </c>
      <c r="AR58" s="2">
        <f t="array" aca="1" ref="AR58" ca="1">IF(S23=C23,SUM(IF(($BR$30:$BR$38=C23)*($BS$29:$CA$29=S$25),$BS$30:$CA$38)),0)</f>
        <v>0</v>
      </c>
      <c r="AS58" s="4">
        <f t="array" aca="1" ref="AS58" ca="1">IF(T23=C23,SUM(IF(($BR$30:$BR$38=C23)*($BS$29:$CA$29=T$17),$BS$30:$CA$38)),0)</f>
        <v>0</v>
      </c>
      <c r="AT58" s="2">
        <f t="array" aca="1" ref="AT58" ca="1">IF(T23=C23,SUM(IF(($BR$30:$BR$38=C23)*($BS$29:$CA$29=T$18),$BS$30:$CA$38)),0)</f>
        <v>0</v>
      </c>
      <c r="AU58" s="2">
        <f t="array" aca="1" ref="AU58" ca="1">IF(T23=C23,SUM(IF(($BR$30:$BR$38=C23)*($BS$29:$CA$29=T$19),$BS$30:$CA$38)),0)</f>
        <v>0</v>
      </c>
      <c r="AV58" s="2">
        <f t="array" aca="1" ref="AV58" ca="1">IF(T23=C23,SUM(IF(($BR$30:$BR$38=C23)*($BS$29:$CA$29=T$20),$BS$30:$CA$38)),0)</f>
        <v>0</v>
      </c>
      <c r="AW58" s="2">
        <f t="array" aca="1" ref="AW58" ca="1">IF(T23=C23,SUM(IF(($BR$30:$BR$38=C23)*($BS$29:$CA$29=T$21),$BS$30:$CA$38)),0)</f>
        <v>0</v>
      </c>
      <c r="AX58" s="2">
        <f t="array" aca="1" ref="AX58" ca="1">IF(T23=C23,SUM(IF(($BR$30:$BR$38=C23)*($BS$29:$CA$29=T$22),$BS$30:$CA$38)),0)</f>
        <v>0</v>
      </c>
      <c r="AY58" s="2">
        <f t="array" aca="1" ref="AY58" ca="1">IF(T23=C23,SUM(IF(($BR$30:$BR$38=C23)*($BS$29:$CA$29=T$24),$BS$30:$CA$38)),0)</f>
        <v>0</v>
      </c>
      <c r="AZ58" s="2">
        <f t="array" aca="1" ref="AZ58" ca="1">IF(T23=C23,SUM(IF(($BR$30:$BR$38=C23)*($BS$29:$CA$29=T$25),$BS$30:$CA$38)),0)</f>
        <v>0</v>
      </c>
      <c r="BA58" s="4">
        <f t="array" aca="1" ref="BA58" ca="1">IF(U23=C23,SUM(IF(($BR$30:$BR$38=C23)*($BS$29:$CA$29=U$17),$BS$30:$CA$38)),0)</f>
        <v>0</v>
      </c>
      <c r="BB58" s="2">
        <f t="array" aca="1" ref="BB58" ca="1">IF(U23=C23,SUM(IF(($BR$30:$BR$38=C23)*($BS$29:$CA$29=U$18),$BS$30:$CA$38)),0)</f>
        <v>0</v>
      </c>
      <c r="BC58" s="2">
        <f t="array" aca="1" ref="BC58" ca="1">IF(U23=C23,SUM(IF(($BR$30:$BR$38=C23)*($BS$29:$CA$29=U$19),$BS$30:$CA$38)),0)</f>
        <v>0</v>
      </c>
      <c r="BD58" s="2">
        <f t="array" aca="1" ref="BD58" ca="1">IF(U23=C23,SUM(IF(($BR$30:$BR$38=C23)*($BS$29:$CA$29=U$20),$BS$30:$CA$38)),0)</f>
        <v>0</v>
      </c>
      <c r="BE58" s="2">
        <f t="array" aca="1" ref="BE58" ca="1">IF(U23=C23,SUM(IF(($BR$30:$BR$38=C23)*($BS$29:$CA$29=U$21),$BS$30:$CA$38)),0)</f>
        <v>0</v>
      </c>
      <c r="BF58" s="2">
        <f t="array" aca="1" ref="BF58" ca="1">IF(U23=C23,SUM(IF(($BR$30:$BR$38=C23)*($BS$29:$CA$29=U$22),$BS$30:$CA$38)),0)</f>
        <v>0</v>
      </c>
      <c r="BG58" s="2">
        <f t="array" aca="1" ref="BG58" ca="1">IF(U23=C23,SUM(IF(($BR$30:$BR$38=C23)*($BS$29:$CA$29=U$24),$BS$30:$CA$38)),0)</f>
        <v>0</v>
      </c>
      <c r="BH58" s="2">
        <f t="array" aca="1" ref="BH58" ca="1">IF(U23=C23,SUM(IF(($BR$30:$BR$38=C23)*($BS$29:$CA$29=U$25),$BS$30:$CA$38)),0)</f>
        <v>0</v>
      </c>
      <c r="BI58" s="4">
        <f t="array" aca="1" ref="BI58" ca="1">IF(V23=C23,SUM(IF(($BR$30:$BR$38=C23)*($BS$29:$CA$29=V$17),$BS$30:$CA$38)),0)</f>
        <v>0</v>
      </c>
      <c r="BJ58" s="2">
        <f t="array" aca="1" ref="BJ58" ca="1">IF(V23=C23,SUM(IF(($BR$30:$BR$38=C23)*($BS$29:$CA$29=V$18),$BS$30:$CA$38)),0)</f>
        <v>0</v>
      </c>
      <c r="BK58" s="2">
        <f t="array" aca="1" ref="BK58" ca="1">IF(V23=C23,SUM(IF(($BR$30:$BR$38=C23)*($BS$29:$CA$29=V$19),$BS$30:$CA$38)),0)</f>
        <v>0</v>
      </c>
      <c r="BL58" s="2">
        <f t="array" aca="1" ref="BL58" ca="1">IF(V23=C23,SUM(IF(($BR$30:$BR$38=C23)*($BS$29:$CA$29=V$20),$BS$30:$CA$38)),0)</f>
        <v>0</v>
      </c>
      <c r="BM58" s="2">
        <f t="array" aca="1" ref="BM58" ca="1">IF(V23=C23,SUM(IF(($BR$30:$BR$38=C23)*($BS$29:$CA$29=V$21),$BS$30:$CA$38)),0)</f>
        <v>0</v>
      </c>
      <c r="BN58" s="2">
        <f t="array" aca="1" ref="BN58" ca="1">IF(V23=C23,SUM(IF(($BR$30:$BR$38=C23)*($BS$29:$CA$29=V$22),$BS$30:$CA$38)),0)</f>
        <v>0</v>
      </c>
      <c r="BO58" s="2">
        <f t="array" aca="1" ref="BO58" ca="1">IF(V23=C23,SUM(IF(($BR$30:$BR$38=C23)*($BS$29:$CA$29=V$24),$BS$30:$CA$38)),0)</f>
        <v>0</v>
      </c>
      <c r="BP58" s="13">
        <f t="array" aca="1" ref="BP58" ca="1">IF(V23=C23,SUM(IF(($BR$30:$BR$38=C23)*($BS$29:$CA$29=V$25),$BS$30:$CA$38)),0)</f>
        <v>0</v>
      </c>
      <c r="BR58" s="2" t="str">
        <f t="shared" si="73"/>
        <v/>
      </c>
      <c r="BS58" s="7">
        <f t="shared" ca="1" si="76"/>
        <v>0</v>
      </c>
      <c r="BT58" s="7">
        <f t="shared" ca="1" si="77"/>
        <v>0</v>
      </c>
      <c r="BU58" s="7">
        <f t="shared" ca="1" si="78"/>
        <v>0</v>
      </c>
      <c r="BV58" s="7">
        <f ca="1">SUMIFS($AE$64:$AE$135,$V$64:$V$135,$BR58,$W$64:$W$135,BV$51)+SUMIFS($AF$64:$AF$135,$W$64:$W$135,$BR58,$V$64:$V$135,BV$51)</f>
        <v>0</v>
      </c>
      <c r="BW58" s="7">
        <f ca="1">SUMIFS($AE$64:$AE$135,$V$64:$V$135,$BR58,$W$64:$W$135,BW$51)+SUMIFS($AF$64:$AF$135,$W$64:$W$135,$BR58,$V$64:$V$135,BW$51)</f>
        <v>0</v>
      </c>
      <c r="BX58" s="7">
        <f ca="1">SUMIFS($AE$64:$AE$135,$V$64:$V$135,$BR58,$W$64:$W$135,BX$51)+SUMIFS($AF$64:$AF$135,$W$64:$W$135,$BR58,$V$64:$V$135,BX$51)</f>
        <v>0</v>
      </c>
      <c r="BY58" s="5"/>
      <c r="BZ58" s="6">
        <f t="shared" ca="1" si="75"/>
        <v>0</v>
      </c>
      <c r="CA58" s="6">
        <f t="shared" ca="1" si="75"/>
        <v>0</v>
      </c>
    </row>
    <row r="59" spans="2:79" s="2" customFormat="1" x14ac:dyDescent="0.25">
      <c r="E59" s="12">
        <f t="array" aca="1" ref="E59" ca="1">IF(O24=C24,SUM(IF(($BR$30:$BR$38=C24)*($BS$29:$CA$29=O$17),$BS$30:$CA$38)),0)</f>
        <v>0</v>
      </c>
      <c r="F59" s="2">
        <f t="array" aca="1" ref="F59" ca="1">IF(O24=C24,SUM(IF(($BR$30:$BR$38=C24)*($BS$29:$CA$29=O$18),$BS$30:$CA$38)),0)</f>
        <v>0</v>
      </c>
      <c r="G59" s="2">
        <f t="array" aca="1" ref="G59" ca="1">IF(O24=C24,SUM(IF(($BR$30:$BR$38=C24)*($BS$29:$CA$29=O$19),$BS$30:$CA$38)),0)</f>
        <v>0</v>
      </c>
      <c r="H59" s="2">
        <f t="array" aca="1" ref="H59" ca="1">IF(O24=C24,SUM(IF(($BR$30:$BR$38=C24)*($BS$29:$CA$29=O$20),$BS$30:$CA$38)),0)</f>
        <v>0</v>
      </c>
      <c r="I59" s="2">
        <f t="array" aca="1" ref="I59" ca="1">IF(O24=C24,SUM(IF(($BR$30:$BR$38=C24)*($BS$29:$CA$29=O$21),$BS$30:$CA$38)),0)</f>
        <v>0</v>
      </c>
      <c r="J59" s="2">
        <f t="array" aca="1" ref="J59" ca="1">IF(O24=C24,SUM(IF(($BR$30:$BR$38=C24)*($BS$29:$CA$29=O$22),$BS$30:$CA$38)),0)</f>
        <v>0</v>
      </c>
      <c r="K59" s="2">
        <f t="array" aca="1" ref="K59" ca="1">IF(O24=C24,SUM(IF(($BR$30:$BR$38=C24)*($BS$29:$CA$29=O$23),$BS$30:$CA$38)),0)</f>
        <v>0</v>
      </c>
      <c r="L59" s="2">
        <f t="array" aca="1" ref="L59" ca="1">IF(O24=C24,SUM(IF(($BR$30:$BR$38=C24)*($BS$29:$CA$29=O$25),$BS$30:$CA$38)),0)</f>
        <v>0</v>
      </c>
      <c r="M59" s="4">
        <f t="array" aca="1" ref="M59" ca="1">IF(P24=C24,SUM(IF(($BR$30:$BR$38=C24)*($BS$29:$CA$29=P$17),$BS$30:$CA$38)),0)</f>
        <v>0</v>
      </c>
      <c r="N59" s="2">
        <f t="array" aca="1" ref="N59" ca="1">IF(P24=C24,SUM(IF(($BR$30:$BR$38=C24)*($BS$29:$CA$29=P$18),$BS$30:$CA$38)),0)</f>
        <v>0</v>
      </c>
      <c r="O59" s="2">
        <f t="array" aca="1" ref="O59" ca="1">IF(P24=C24,SUM(IF(($BR$30:$BR$38=C24)*($BS$29:$CA$29=P$19),$BS$30:$CA$38)),0)</f>
        <v>0</v>
      </c>
      <c r="P59" s="2">
        <f t="array" aca="1" ref="P59" ca="1">IF(P24=C24,SUM(IF(($BR$30:$BR$38=C24)*($BS$29:$CA$29=P$20),$BS$30:$CA$38)),0)</f>
        <v>0</v>
      </c>
      <c r="Q59" s="2">
        <f t="array" aca="1" ref="Q59" ca="1">IF(P24=C24,SUM(IF(($BR$30:$BR$38=C24)*($BS$29:$CA$29=P$21),$BS$30:$CA$38)),0)</f>
        <v>0</v>
      </c>
      <c r="R59" s="2">
        <f t="array" aca="1" ref="R59" ca="1">IF(P24=C24,SUM(IF(($BR$30:$BR$38=C24)*($BS$29:$CA$29=P$22),$BS$30:$CA$38)),0)</f>
        <v>0</v>
      </c>
      <c r="S59" s="2">
        <f t="array" aca="1" ref="S59" ca="1">IF(P24=C24,SUM(IF(($BR$30:$BR$38=C24)*($BS$29:$CA$29=P$23),$BS$30:$CA$38)),0)</f>
        <v>0</v>
      </c>
      <c r="T59" s="2">
        <f t="array" aca="1" ref="T59" ca="1">IF(P24=C24,SUM(IF(($BR$30:$BR$38=C24)*($BS$29:$CA$29=P$25),$BS$30:$CA$38)),0)</f>
        <v>0</v>
      </c>
      <c r="U59" s="4">
        <f t="array" aca="1" ref="U59" ca="1">IF(Q24=C24,SUM(IF(($BR$30:$BR$38=C24)*($BS$29:$CA$29=Q$17),$BS$30:$CA$38)),0)</f>
        <v>0</v>
      </c>
      <c r="V59" s="2">
        <f t="array" aca="1" ref="V59" ca="1">IF(Q24=C24,SUM(IF(($BR$30:$BR$38=C24)*($BS$29:$CA$29=Q$18),$BS$30:$CA$38)),0)</f>
        <v>0</v>
      </c>
      <c r="W59" s="2">
        <f t="array" aca="1" ref="W59" ca="1">IF(Q24=C24,SUM(IF(($BR$30:$BR$38=C24)*($BS$29:$CA$29=Q$19),$BS$30:$CA$38)),0)</f>
        <v>0</v>
      </c>
      <c r="X59" s="2">
        <f t="array" aca="1" ref="X59" ca="1">IF(Q24=C24,SUM(IF(($BR$30:$BR$38=C24)*($BS$29:$CA$29=Q$20),$BS$30:$CA$38)),0)</f>
        <v>0</v>
      </c>
      <c r="Y59" s="2">
        <f t="array" aca="1" ref="Y59" ca="1">IF(Q24=C24,SUM(IF(($BR$30:$BR$38=C24)*($BS$29:$CA$29=Q$21),$BS$30:$CA$38)),0)</f>
        <v>0</v>
      </c>
      <c r="Z59" s="2">
        <f t="array" aca="1" ref="Z59" ca="1">IF(Q24=C24,SUM(IF(($BR$30:$BR$38=C24)*($BS$29:$CA$29=Q$22),$BS$30:$CA$38)),0)</f>
        <v>0</v>
      </c>
      <c r="AA59" s="2">
        <f t="array" aca="1" ref="AA59" ca="1">IF(Q24=C24,SUM(IF(($BR$30:$BR$38=C24)*($BS$29:$CA$29=Q$23),$BS$30:$CA$38)),0)</f>
        <v>0</v>
      </c>
      <c r="AB59" s="2">
        <f t="array" aca="1" ref="AB59" ca="1">IF(Q24=C24,SUM(IF(($BR$30:$BR$38=C24)*($BS$29:$CA$29=Q$25),$BS$30:$CA$38)),0)</f>
        <v>0</v>
      </c>
      <c r="AC59" s="4">
        <f t="array" aca="1" ref="AC59" ca="1">IF(R24=C24,SUM(IF(($BR$30:$BR$38=C24)*($BS$29:$CA$29=R$17),$BS$30:$CA$38)),0)</f>
        <v>0</v>
      </c>
      <c r="AD59" s="2">
        <f t="array" aca="1" ref="AD59" ca="1">IF(R24=C24,SUM(IF(($BR$30:$BR$38=C24)*($BS$29:$CA$29=R$18),$BS$30:$CA$38)),0)</f>
        <v>0</v>
      </c>
      <c r="AE59" s="2">
        <f t="array" aca="1" ref="AE59" ca="1">IF(R24=C24,SUM(IF(($BR$30:$BR$38=C24)*($BS$29:$CA$29=R$19),$BS$30:$CA$38)),0)</f>
        <v>0</v>
      </c>
      <c r="AF59" s="2">
        <f t="array" aca="1" ref="AF59" ca="1">IF(R24=C24,SUM(IF(($BR$30:$BR$38=C24)*($BS$29:$CA$29=R$20),$BS$30:$CA$38)),0)</f>
        <v>0</v>
      </c>
      <c r="AG59" s="2">
        <f t="array" aca="1" ref="AG59" ca="1">IF(R24=C24,SUM(IF(($BR$30:$BR$38=C24)*($BS$29:$CA$29=R$21),$BS$30:$CA$38)),0)</f>
        <v>0</v>
      </c>
      <c r="AH59" s="2">
        <f t="array" aca="1" ref="AH59" ca="1">IF(R24=C24,SUM(IF(($BR$30:$BR$38=C24)*($BS$29:$CA$29=R$22),$BS$30:$CA$38)),0)</f>
        <v>0</v>
      </c>
      <c r="AI59" s="2">
        <f t="array" aca="1" ref="AI59" ca="1">IF(R24=C24,SUM(IF(($BR$30:$BR$38=C24)*($BS$29:$CA$29=R$23),$BS$30:$CA$38)),0)</f>
        <v>0</v>
      </c>
      <c r="AJ59" s="2">
        <f t="array" aca="1" ref="AJ59" ca="1">IF(R24=C24,SUM(IF(($BR$30:$BR$38=C24)*($BS$29:$CA$29=R$25),$BS$30:$CA$38)),0)</f>
        <v>0</v>
      </c>
      <c r="AK59" s="4">
        <f t="array" aca="1" ref="AK59" ca="1">IF(S24=C24,SUM(IF(($BR$30:$BR$38=C24)*($BS$29:$CA$29=S$17),$BS$30:$CA$38)),0)</f>
        <v>0</v>
      </c>
      <c r="AL59" s="2">
        <f t="array" aca="1" ref="AL59" ca="1">IF(S24=C24,SUM(IF(($BR$30:$BR$38=C24)*($BS$29:$CA$29=S$18),$BS$30:$CA$38)),0)</f>
        <v>0</v>
      </c>
      <c r="AM59" s="2">
        <f t="array" aca="1" ref="AM59" ca="1">IF(S24=C24,SUM(IF(($BR$30:$BR$38=C24)*($BS$29:$CA$29=S$19),$BS$30:$CA$38)),0)</f>
        <v>0</v>
      </c>
      <c r="AN59" s="2">
        <f t="array" aca="1" ref="AN59" ca="1">IF(S24=C24,SUM(IF(($BR$30:$BR$38=C24)*($BS$29:$CA$29=S$20),$BS$30:$CA$38)),0)</f>
        <v>0</v>
      </c>
      <c r="AO59" s="2">
        <f t="array" aca="1" ref="AO59" ca="1">IF(S24=C24,SUM(IF(($BR$30:$BR$38=C24)*($BS$29:$CA$29=S$21),$BS$30:$CA$38)),0)</f>
        <v>0</v>
      </c>
      <c r="AP59" s="2">
        <f t="array" aca="1" ref="AP59" ca="1">IF(S24=C24,SUM(IF(($BR$30:$BR$38=C24)*($BS$29:$CA$29=S$22),$BS$30:$CA$38)),0)</f>
        <v>0</v>
      </c>
      <c r="AQ59" s="2">
        <f t="array" aca="1" ref="AQ59" ca="1">IF(S24=C24,SUM(IF(($BR$30:$BR$38=C24)*($BS$29:$CA$29=S$23),$BS$30:$CA$38)),0)</f>
        <v>0</v>
      </c>
      <c r="AR59" s="2">
        <f t="array" aca="1" ref="AR59" ca="1">IF(S24=C24,SUM(IF(($BR$30:$BR$38=C24)*($BS$29:$CA$29=S$25),$BS$30:$CA$38)),0)</f>
        <v>0</v>
      </c>
      <c r="AS59" s="4">
        <f t="array" aca="1" ref="AS59" ca="1">IF(T24=C24,SUM(IF(($BR$30:$BR$38=C24)*($BS$29:$CA$29=T$17),$BS$30:$CA$38)),0)</f>
        <v>0</v>
      </c>
      <c r="AT59" s="2">
        <f t="array" aca="1" ref="AT59" ca="1">IF(T24=C24,SUM(IF(($BR$30:$BR$38=C24)*($BS$29:$CA$29=T$18),$BS$30:$CA$38)),0)</f>
        <v>0</v>
      </c>
      <c r="AU59" s="2">
        <f t="array" aca="1" ref="AU59" ca="1">IF(T24=C24,SUM(IF(($BR$30:$BR$38=C24)*($BS$29:$CA$29=T$19),$BS$30:$CA$38)),0)</f>
        <v>0</v>
      </c>
      <c r="AV59" s="2">
        <f t="array" aca="1" ref="AV59" ca="1">IF(T24=C24,SUM(IF(($BR$30:$BR$38=C24)*($BS$29:$CA$29=T$20),$BS$30:$CA$38)),0)</f>
        <v>0</v>
      </c>
      <c r="AW59" s="2">
        <f t="array" aca="1" ref="AW59" ca="1">IF(T24=C24,SUM(IF(($BR$30:$BR$38=C24)*($BS$29:$CA$29=T$21),$BS$30:$CA$38)),0)</f>
        <v>0</v>
      </c>
      <c r="AX59" s="2">
        <f t="array" aca="1" ref="AX59" ca="1">IF(T24=C24,SUM(IF(($BR$30:$BR$38=C24)*($BS$29:$CA$29=T$22),$BS$30:$CA$38)),0)</f>
        <v>0</v>
      </c>
      <c r="AY59" s="2">
        <f t="array" aca="1" ref="AY59" ca="1">IF(T24=C24,SUM(IF(($BR$30:$BR$38=C24)*($BS$29:$CA$29=T$23),$BS$30:$CA$38)),0)</f>
        <v>0</v>
      </c>
      <c r="AZ59" s="2">
        <f t="array" aca="1" ref="AZ59" ca="1">IF(T24=C24,SUM(IF(($BR$30:$BR$38=C24)*($BS$29:$CA$29=T$25),$BS$30:$CA$38)),0)</f>
        <v>0</v>
      </c>
      <c r="BA59" s="4">
        <f t="array" aca="1" ref="BA59" ca="1">IF(U24=C24,SUM(IF(($BR$30:$BR$38=C24)*($BS$29:$CA$29=U$17),$BS$30:$CA$38)),0)</f>
        <v>0</v>
      </c>
      <c r="BB59" s="2">
        <f t="array" aca="1" ref="BB59" ca="1">IF(U24=C24,SUM(IF(($BR$30:$BR$38=C24)*($BS$29:$CA$29=U$18),$BS$30:$CA$38)),0)</f>
        <v>0</v>
      </c>
      <c r="BC59" s="2">
        <f t="array" aca="1" ref="BC59" ca="1">IF(U24=C24,SUM(IF(($BR$30:$BR$38=C24)*($BS$29:$CA$29=U$19),$BS$30:$CA$38)),0)</f>
        <v>0</v>
      </c>
      <c r="BD59" s="2">
        <f t="array" aca="1" ref="BD59" ca="1">IF(U24=C24,SUM(IF(($BR$30:$BR$38=C24)*($BS$29:$CA$29=U$20),$BS$30:$CA$38)),0)</f>
        <v>0</v>
      </c>
      <c r="BE59" s="2">
        <f t="array" aca="1" ref="BE59" ca="1">IF(U24=C24,SUM(IF(($BR$30:$BR$38=C24)*($BS$29:$CA$29=U$21),$BS$30:$CA$38)),0)</f>
        <v>0</v>
      </c>
      <c r="BF59" s="2">
        <f t="array" aca="1" ref="BF59" ca="1">IF(U24=C24,SUM(IF(($BR$30:$BR$38=C24)*($BS$29:$CA$29=U$22),$BS$30:$CA$38)),0)</f>
        <v>0</v>
      </c>
      <c r="BG59" s="2">
        <f t="array" aca="1" ref="BG59" ca="1">IF(U24=C24,SUM(IF(($BR$30:$BR$38=C24)*($BS$29:$CA$29=U$23),$BS$30:$CA$38)),0)</f>
        <v>0</v>
      </c>
      <c r="BH59" s="2">
        <f t="array" aca="1" ref="BH59" ca="1">IF(U24=C24,SUM(IF(($BR$30:$BR$38=C24)*($BS$29:$CA$29=U$25),$BS$30:$CA$38)),0)</f>
        <v>0</v>
      </c>
      <c r="BI59" s="4">
        <f t="array" aca="1" ref="BI59" ca="1">IF(V24=C24,SUM(IF(($BR$30:$BR$38=C24)*($BS$29:$CA$29=V$17),$BS$30:$CA$38)),0)</f>
        <v>0</v>
      </c>
      <c r="BJ59" s="2">
        <f t="array" aca="1" ref="BJ59" ca="1">IF(V24=C24,SUM(IF(($BR$30:$BR$38=C24)*($BS$29:$CA$29=V$18),$BS$30:$CA$38)),0)</f>
        <v>0</v>
      </c>
      <c r="BK59" s="2">
        <f t="array" aca="1" ref="BK59" ca="1">IF(V24=C24,SUM(IF(($BR$30:$BR$38=C24)*($BS$29:$CA$29=V$19),$BS$30:$CA$38)),0)</f>
        <v>0</v>
      </c>
      <c r="BL59" s="2">
        <f t="array" aca="1" ref="BL59" ca="1">IF(V24=C24,SUM(IF(($BR$30:$BR$38=C24)*($BS$29:$CA$29=V$20),$BS$30:$CA$38)),0)</f>
        <v>0</v>
      </c>
      <c r="BM59" s="2">
        <f t="array" aca="1" ref="BM59" ca="1">IF(V24=C24,SUM(IF(($BR$30:$BR$38=C24)*($BS$29:$CA$29=V$21),$BS$30:$CA$38)),0)</f>
        <v>0</v>
      </c>
      <c r="BN59" s="2">
        <f t="array" aca="1" ref="BN59" ca="1">IF(V24=C24,SUM(IF(($BR$30:$BR$38=C24)*($BS$29:$CA$29=V$22),$BS$30:$CA$38)),0)</f>
        <v>0</v>
      </c>
      <c r="BO59" s="2">
        <f t="array" aca="1" ref="BO59" ca="1">IF(V24=C24,SUM(IF(($BR$30:$BR$38=C24)*($BS$29:$CA$29=V$23),$BS$30:$CA$38)),0)</f>
        <v>0</v>
      </c>
      <c r="BP59" s="13">
        <f t="array" aca="1" ref="BP59" ca="1">IF(V24=C24,SUM(IF(($BR$30:$BR$38=C24)*($BS$29:$CA$29=V$25),$BS$30:$CA$38)),0)</f>
        <v>0</v>
      </c>
      <c r="BR59" s="2" t="str">
        <f t="shared" si="73"/>
        <v/>
      </c>
      <c r="BS59" s="7">
        <f t="shared" ca="1" si="76"/>
        <v>0</v>
      </c>
      <c r="BT59" s="7">
        <f t="shared" ca="1" si="77"/>
        <v>0</v>
      </c>
      <c r="BU59" s="7">
        <f t="shared" ca="1" si="78"/>
        <v>0</v>
      </c>
      <c r="BV59" s="7">
        <f ca="1">SUMIFS($AE$64:$AE$135,$V$64:$V$135,$BR59,$W$64:$W$135,BV$51)+SUMIFS($AF$64:$AF$135,$W$64:$W$135,$BR59,$V$64:$V$135,BV$51)</f>
        <v>0</v>
      </c>
      <c r="BW59" s="7">
        <f ca="1">SUMIFS($AE$64:$AE$135,$V$64:$V$135,$BR59,$W$64:$W$135,BW$51)+SUMIFS($AF$64:$AF$135,$W$64:$W$135,$BR59,$V$64:$V$135,BW$51)</f>
        <v>0</v>
      </c>
      <c r="BX59" s="7">
        <f ca="1">SUMIFS($AE$64:$AE$135,$V$64:$V$135,$BR59,$W$64:$W$135,BX$51)+SUMIFS($AF$64:$AF$135,$W$64:$W$135,$BR59,$V$64:$V$135,BX$51)</f>
        <v>0</v>
      </c>
      <c r="BY59" s="7">
        <f ca="1">SUMIFS($AE$64:$AE$135,$V$64:$V$135,$BR59,$W$64:$W$135,BY$51)+SUMIFS($AF$64:$AF$135,$W$64:$W$135,$BR59,$V$64:$V$135,BY$51)</f>
        <v>0</v>
      </c>
      <c r="BZ59" s="5"/>
      <c r="CA59" s="6">
        <f ca="1">SUMIFS($AE$64:$AE$135,$V$64:$V$135,$BR59,$W$64:$W$135,CA$51)+SUMIFS($AF$64:$AF$135,$W$64:$W$135,$BR59,$V$64:$V$135,CA$51)</f>
        <v>0</v>
      </c>
    </row>
    <row r="60" spans="2:79" s="2" customFormat="1" ht="12" thickBot="1" x14ac:dyDescent="0.3">
      <c r="E60" s="14">
        <f t="array" aca="1" ref="E60" ca="1">IF(O25=C25,SUM(IF(($BR$30:$BR$38=C25)*($BS$29:$CA$29=O$17),$BS$30:$CA$38)),0)</f>
        <v>0</v>
      </c>
      <c r="F60" s="15">
        <f t="array" aca="1" ref="F60" ca="1">IF(O25=C25,SUM(IF(($BR$30:$BR$38=C25)*($BS$29:$CA$29=O$18),$BS$30:$CA$38)),0)</f>
        <v>0</v>
      </c>
      <c r="G60" s="15">
        <f t="array" aca="1" ref="G60" ca="1">IF(O25=C25,SUM(IF(($BR$30:$BR$38=C25)*($BS$29:$CA$29=O$19),$BS$30:$CA$38)),0)</f>
        <v>0</v>
      </c>
      <c r="H60" s="15">
        <f t="array" aca="1" ref="H60" ca="1">IF(O25=C25,SUM(IF(($BR$30:$BR$38=C25)*($BS$29:$CA$29=O$20),$BS$30:$CA$38)),0)</f>
        <v>0</v>
      </c>
      <c r="I60" s="15">
        <f t="array" aca="1" ref="I60" ca="1">IF(O25=C25,SUM(IF(($BR$30:$BR$38=C25)*($BS$29:$CA$29=O$21),$BS$30:$CA$38)),0)</f>
        <v>0</v>
      </c>
      <c r="J60" s="15">
        <f t="array" aca="1" ref="J60" ca="1">IF(O25=C25,SUM(IF(($BR$30:$BR$38=C25)*($BS$29:$CA$29=O$22),$BS$30:$CA$38)),0)</f>
        <v>0</v>
      </c>
      <c r="K60" s="15">
        <f t="array" aca="1" ref="K60" ca="1">IF(O25=C25,SUM(IF(($BR$30:$BR$38=C25)*($BS$29:$CA$29=O$23),$BS$30:$CA$38)),0)</f>
        <v>0</v>
      </c>
      <c r="L60" s="15">
        <f t="array" aca="1" ref="L60" ca="1">IF(O25=C25,SUM(IF(($BR$30:$BR$38=C25)*($BS$29:$CA$29=O$24),$BS$30:$CA$38)),0)</f>
        <v>0</v>
      </c>
      <c r="M60" s="16">
        <f t="array" aca="1" ref="M60" ca="1">IF(P25=C25,SUM(IF(($BR$30:$BR$38=C25)*($BS$29:$CA$29=P$17),$BS$30:$CA$38)),0)</f>
        <v>0</v>
      </c>
      <c r="N60" s="15">
        <f t="array" aca="1" ref="N60" ca="1">IF(P25=C25,SUM(IF(($BR$30:$BR$38=C25)*($BS$29:$CA$29=P$18),$BS$30:$CA$38)),0)</f>
        <v>0</v>
      </c>
      <c r="O60" s="15">
        <f t="array" aca="1" ref="O60" ca="1">IF(P25=C25,SUM(IF(($BR$30:$BR$38=C25)*($BS$29:$CA$29=P$19),$BS$30:$CA$38)),0)</f>
        <v>0</v>
      </c>
      <c r="P60" s="15">
        <f t="array" aca="1" ref="P60" ca="1">IF(P25=C25,SUM(IF(($BR$30:$BR$38=C25)*($BS$29:$CA$29=P$20),$BS$30:$CA$38)),0)</f>
        <v>0</v>
      </c>
      <c r="Q60" s="15">
        <f t="array" aca="1" ref="Q60" ca="1">IF(P25=C25,SUM(IF(($BR$30:$BR$38=C25)*($BS$29:$CA$29=P$21),$BS$30:$CA$38)),0)</f>
        <v>0</v>
      </c>
      <c r="R60" s="15">
        <f t="array" aca="1" ref="R60" ca="1">IF(P25=C25,SUM(IF(($BR$30:$BR$38=C25)*($BS$29:$CA$29=P$22),$BS$30:$CA$38)),0)</f>
        <v>0</v>
      </c>
      <c r="S60" s="15">
        <f t="array" aca="1" ref="S60" ca="1">IF(P25=C25,SUM(IF(($BR$30:$BR$38=C25)*($BS$29:$CA$29=P$23),$BS$30:$CA$38)),0)</f>
        <v>0</v>
      </c>
      <c r="T60" s="15">
        <f t="array" aca="1" ref="T60" ca="1">IF(P25=C25,SUM(IF(($BR$30:$BR$38=C25)*($BS$29:$CA$29=P$24),$BS$30:$CA$38)),0)</f>
        <v>0</v>
      </c>
      <c r="U60" s="16">
        <f t="array" aca="1" ref="U60" ca="1">IF(Q25=C25,SUM(IF(($BR$30:$BR$38=C25)*($BS$29:$CA$29=Q$17),$BS$30:$CA$38)),0)</f>
        <v>0</v>
      </c>
      <c r="V60" s="15">
        <f t="array" aca="1" ref="V60" ca="1">IF(Q25=C25,SUM(IF(($BR$30:$BR$38=C25)*($BS$29:$CA$29=Q$18),$BS$30:$CA$38)),0)</f>
        <v>0</v>
      </c>
      <c r="W60" s="15">
        <f t="array" aca="1" ref="W60" ca="1">IF(Q25=C25,SUM(IF(($BR$30:$BR$38=C25)*($BS$29:$CA$29=Q$19),$BS$30:$CA$38)),0)</f>
        <v>0</v>
      </c>
      <c r="X60" s="15">
        <f t="array" aca="1" ref="X60" ca="1">IF(Q25=C25,SUM(IF(($BR$30:$BR$38=C25)*($BS$29:$CA$29=Q$20),$BS$30:$CA$38)),0)</f>
        <v>0</v>
      </c>
      <c r="Y60" s="15">
        <f t="array" aca="1" ref="Y60" ca="1">IF(Q25=C25,SUM(IF(($BR$30:$BR$38=C25)*($BS$29:$CA$29=Q$21),$BS$30:$CA$38)),0)</f>
        <v>0</v>
      </c>
      <c r="Z60" s="15">
        <f t="array" aca="1" ref="Z60" ca="1">IF(Q25=C25,SUM(IF(($BR$30:$BR$38=C25)*($BS$29:$CA$29=Q$22),$BS$30:$CA$38)),0)</f>
        <v>0</v>
      </c>
      <c r="AA60" s="15">
        <f t="array" aca="1" ref="AA60" ca="1">IF(Q25=C25,SUM(IF(($BR$30:$BR$38=C25)*($BS$29:$CA$29=Q$23),$BS$30:$CA$38)),0)</f>
        <v>0</v>
      </c>
      <c r="AB60" s="15">
        <f t="array" aca="1" ref="AB60" ca="1">IF(Q25=C25,SUM(IF(($BR$30:$BR$38=C25)*($BS$29:$CA$29=Q$24),$BS$30:$CA$38)),0)</f>
        <v>0</v>
      </c>
      <c r="AC60" s="16">
        <f t="array" aca="1" ref="AC60" ca="1">IF(R25=C25,SUM(IF(($BR$30:$BR$38=C25)*($BS$29:$CA$29=R$17),$BS$30:$CA$38)),0)</f>
        <v>0</v>
      </c>
      <c r="AD60" s="15">
        <f t="array" aca="1" ref="AD60" ca="1">IF(R25=C25,SUM(IF(($BR$30:$BR$38=C25)*($BS$29:$CA$29=R$18),$BS$30:$CA$38)),0)</f>
        <v>0</v>
      </c>
      <c r="AE60" s="15">
        <f t="array" aca="1" ref="AE60" ca="1">IF(R25=C25,SUM(IF(($BR$30:$BR$38=C25)*($BS$29:$CA$29=R$19),$BS$30:$CA$38)),0)</f>
        <v>0</v>
      </c>
      <c r="AF60" s="15">
        <f t="array" aca="1" ref="AF60" ca="1">IF(R25=C25,SUM(IF(($BR$30:$BR$38=C25)*($BS$29:$CA$29=R$20),$BS$30:$CA$38)),0)</f>
        <v>0</v>
      </c>
      <c r="AG60" s="15">
        <f t="array" aca="1" ref="AG60" ca="1">IF(R25=C25,SUM(IF(($BR$30:$BR$38=C25)*($BS$29:$CA$29=R$21),$BS$30:$CA$38)),0)</f>
        <v>0</v>
      </c>
      <c r="AH60" s="15">
        <f t="array" aca="1" ref="AH60" ca="1">IF(R25=C25,SUM(IF(($BR$30:$BR$38=C25)*($BS$29:$CA$29=R$22),$BS$30:$CA$38)),0)</f>
        <v>0</v>
      </c>
      <c r="AI60" s="15">
        <f t="array" aca="1" ref="AI60" ca="1">IF(R25=C25,SUM(IF(($BR$30:$BR$38=C25)*($BS$29:$CA$29=R$23),$BS$30:$CA$38)),0)</f>
        <v>0</v>
      </c>
      <c r="AJ60" s="15">
        <f t="array" aca="1" ref="AJ60" ca="1">IF(R25=C25,SUM(IF(($BR$30:$BR$38=C25)*($BS$29:$CA$29=R$24),$BS$30:$CA$38)),0)</f>
        <v>0</v>
      </c>
      <c r="AK60" s="16">
        <f t="array" aca="1" ref="AK60" ca="1">IF(S25=C25,SUM(IF(($BR$30:$BR$38=C25)*($BS$29:$CA$29=S$17),$BS$30:$CA$38)),0)</f>
        <v>0</v>
      </c>
      <c r="AL60" s="15">
        <f t="array" aca="1" ref="AL60" ca="1">IF(S25=C25,SUM(IF(($BR$30:$BR$38=C25)*($BS$29:$CA$29=S$18),$BS$30:$CA$38)),0)</f>
        <v>0</v>
      </c>
      <c r="AM60" s="15">
        <f t="array" aca="1" ref="AM60" ca="1">IF(S25=C25,SUM(IF(($BR$30:$BR$38=C25)*($BS$29:$CA$29=S$19),$BS$30:$CA$38)),0)</f>
        <v>0</v>
      </c>
      <c r="AN60" s="15">
        <f t="array" aca="1" ref="AN60" ca="1">IF(S25=C25,SUM(IF(($BR$30:$BR$38=C25)*($BS$29:$CA$29=S$20),$BS$30:$CA$38)),0)</f>
        <v>0</v>
      </c>
      <c r="AO60" s="15">
        <f t="array" aca="1" ref="AO60" ca="1">IF(S25=C25,SUM(IF(($BR$30:$BR$38=C25)*($BS$29:$CA$29=S$21),$BS$30:$CA$38)),0)</f>
        <v>0</v>
      </c>
      <c r="AP60" s="15">
        <f t="array" aca="1" ref="AP60" ca="1">IF(S25=C25,SUM(IF(($BR$30:$BR$38=C25)*($BS$29:$CA$29=S$22),$BS$30:$CA$38)),0)</f>
        <v>0</v>
      </c>
      <c r="AQ60" s="15">
        <f t="array" aca="1" ref="AQ60" ca="1">IF(S25=C25,SUM(IF(($BR$30:$BR$38=C25)*($BS$29:$CA$29=S$23),$BS$30:$CA$38)),0)</f>
        <v>0</v>
      </c>
      <c r="AR60" s="15">
        <f t="array" aca="1" ref="AR60" ca="1">IF(S25=C25,SUM(IF(($BR$30:$BR$38=C25)*($BS$29:$CA$29=S$24),$BS$30:$CA$38)),0)</f>
        <v>0</v>
      </c>
      <c r="AS60" s="16">
        <f t="array" aca="1" ref="AS60" ca="1">IF(T25=C25,SUM(IF(($BR$30:$BR$38=C25)*($BS$29:$CA$29=T$17),$BS$30:$CA$38)),0)</f>
        <v>0</v>
      </c>
      <c r="AT60" s="15">
        <f t="array" aca="1" ref="AT60" ca="1">IF(T25=C25,SUM(IF(($BR$30:$BR$38=C25)*($BS$29:$CA$29=T$18),$BS$30:$CA$38)),0)</f>
        <v>0</v>
      </c>
      <c r="AU60" s="15">
        <f t="array" aca="1" ref="AU60" ca="1">IF(T25=C25,SUM(IF(($BR$30:$BR$38=C25)*($BS$29:$CA$29=T$19),$BS$30:$CA$38)),0)</f>
        <v>0</v>
      </c>
      <c r="AV60" s="15">
        <f t="array" aca="1" ref="AV60" ca="1">IF(T25=C25,SUM(IF(($BR$30:$BR$38=C25)*($BS$29:$CA$29=T$20),$BS$30:$CA$38)),0)</f>
        <v>0</v>
      </c>
      <c r="AW60" s="15">
        <f t="array" aca="1" ref="AW60" ca="1">IF(T25=C25,SUM(IF(($BR$30:$BR$38=C25)*($BS$29:$CA$29=T$21),$BS$30:$CA$38)),0)</f>
        <v>0</v>
      </c>
      <c r="AX60" s="15">
        <f t="array" aca="1" ref="AX60" ca="1">IF(T25=C25,SUM(IF(($BR$30:$BR$38=C25)*($BS$29:$CA$29=T$22),$BS$30:$CA$38)),0)</f>
        <v>0</v>
      </c>
      <c r="AY60" s="15">
        <f t="array" aca="1" ref="AY60" ca="1">IF(T25=C25,SUM(IF(($BR$30:$BR$38=C25)*($BS$29:$CA$29=T$23),$BS$30:$CA$38)),0)</f>
        <v>0</v>
      </c>
      <c r="AZ60" s="15">
        <f t="array" aca="1" ref="AZ60" ca="1">IF(T25=C25,SUM(IF(($BR$30:$BR$38=C25)*($BS$29:$CA$29=T$24),$BS$30:$CA$38)),0)</f>
        <v>0</v>
      </c>
      <c r="BA60" s="16">
        <f t="array" aca="1" ref="BA60" ca="1">IF(U25=C25,SUM(IF(($BR$30:$BR$38=C25)*($BS$29:$CA$29=U$17),$BS$30:$CA$38)),0)</f>
        <v>0</v>
      </c>
      <c r="BB60" s="15">
        <f t="array" aca="1" ref="BB60" ca="1">IF(U25=C25,SUM(IF(($BR$30:$BR$38=C25)*($BS$29:$CA$29=U$18),$BS$30:$CA$38)),0)</f>
        <v>0</v>
      </c>
      <c r="BC60" s="15">
        <f t="array" aca="1" ref="BC60" ca="1">IF(U25=C25,SUM(IF(($BR$30:$BR$38=C25)*($BS$29:$CA$29=U$19),$BS$30:$CA$38)),0)</f>
        <v>0</v>
      </c>
      <c r="BD60" s="15">
        <f t="array" aca="1" ref="BD60" ca="1">IF(U25=C25,SUM(IF(($BR$30:$BR$38=C25)*($BS$29:$CA$29=U$20),$BS$30:$CA$38)),0)</f>
        <v>0</v>
      </c>
      <c r="BE60" s="15">
        <f t="array" aca="1" ref="BE60" ca="1">IF(U25=C25,SUM(IF(($BR$30:$BR$38=C25)*($BS$29:$CA$29=U$21),$BS$30:$CA$38)),0)</f>
        <v>0</v>
      </c>
      <c r="BF60" s="15">
        <f t="array" aca="1" ref="BF60" ca="1">IF(U25=C25,SUM(IF(($BR$30:$BR$38=C25)*($BS$29:$CA$29=U$22),$BS$30:$CA$38)),0)</f>
        <v>0</v>
      </c>
      <c r="BG60" s="15">
        <f t="array" aca="1" ref="BG60" ca="1">IF(U25=C25,SUM(IF(($BR$30:$BR$38=C25)*($BS$29:$CA$29=U$23),$BS$30:$CA$38)),0)</f>
        <v>0</v>
      </c>
      <c r="BH60" s="15">
        <f t="array" aca="1" ref="BH60" ca="1">IF(U25=C25,SUM(IF(($BR$30:$BR$38=C25)*($BS$29:$CA$29=U$24),$BS$30:$CA$38)),0)</f>
        <v>0</v>
      </c>
      <c r="BI60" s="16">
        <f t="array" aca="1" ref="BI60" ca="1">IF(V25=C25,SUM(IF(($BR$30:$BR$38=C25)*($BS$29:$CA$29=V$17),$BS$30:$CA$38)),0)</f>
        <v>0</v>
      </c>
      <c r="BJ60" s="15">
        <f t="array" aca="1" ref="BJ60" ca="1">IF(V25=C25,SUM(IF(($BR$30:$BR$38=C25)*($BS$29:$CA$29=V$18),$BS$30:$CA$38)),0)</f>
        <v>0</v>
      </c>
      <c r="BK60" s="15">
        <f t="array" aca="1" ref="BK60" ca="1">IF(V25=C25,SUM(IF(($BR$30:$BR$38=C25)*($BS$29:$CA$29=V$19),$BS$30:$CA$38)),0)</f>
        <v>0</v>
      </c>
      <c r="BL60" s="15">
        <f t="array" aca="1" ref="BL60" ca="1">IF(V25=C25,SUM(IF(($BR$30:$BR$38=C25)*($BS$29:$CA$29=V$20),$BS$30:$CA$38)),0)</f>
        <v>0</v>
      </c>
      <c r="BM60" s="15">
        <f t="array" aca="1" ref="BM60" ca="1">IF(V25=C25,SUM(IF(($BR$30:$BR$38=C25)*($BS$29:$CA$29=V$21),$BS$30:$CA$38)),0)</f>
        <v>0</v>
      </c>
      <c r="BN60" s="15">
        <f t="array" aca="1" ref="BN60" ca="1">IF(V25=C25,SUM(IF(($BR$30:$BR$38=C25)*($BS$29:$CA$29=V$22),$BS$30:$CA$38)),0)</f>
        <v>0</v>
      </c>
      <c r="BO60" s="15">
        <f t="array" aca="1" ref="BO60" ca="1">IF(V25=C25,SUM(IF(($BR$30:$BR$38=C25)*($BS$29:$CA$29=V$23),$BS$30:$CA$38)),0)</f>
        <v>0</v>
      </c>
      <c r="BP60" s="17">
        <f t="array" aca="1" ref="BP60" ca="1">IF(V25=C25,SUM(IF(($BR$30:$BR$38=C25)*($BS$29:$CA$29=V$24),$BS$30:$CA$38)),0)</f>
        <v>0</v>
      </c>
      <c r="BR60" s="2" t="str">
        <f t="shared" si="73"/>
        <v/>
      </c>
      <c r="BS60" s="7">
        <f t="shared" ca="1" si="76"/>
        <v>0</v>
      </c>
      <c r="BT60" s="7">
        <f t="shared" ca="1" si="77"/>
        <v>0</v>
      </c>
      <c r="BU60" s="7">
        <f t="shared" ca="1" si="78"/>
        <v>0</v>
      </c>
      <c r="BV60" s="7">
        <f ca="1">SUMIFS($AE$64:$AE$135,$V$64:$V$135,$BR60,$W$64:$W$135,BV$51)+SUMIFS($AF$64:$AF$135,$W$64:$W$135,$BR60,$V$64:$V$135,BV$51)</f>
        <v>0</v>
      </c>
      <c r="BW60" s="7">
        <f ca="1">SUMIFS($AE$64:$AE$135,$V$64:$V$135,$BR60,$W$64:$W$135,BW$51)+SUMIFS($AF$64:$AF$135,$W$64:$W$135,$BR60,$V$64:$V$135,BW$51)</f>
        <v>0</v>
      </c>
      <c r="BX60" s="7">
        <f ca="1">SUMIFS($AE$64:$AE$135,$V$64:$V$135,$BR60,$W$64:$W$135,BX$51)+SUMIFS($AF$64:$AF$135,$W$64:$W$135,$BR60,$V$64:$V$135,BX$51)</f>
        <v>0</v>
      </c>
      <c r="BY60" s="7">
        <f ca="1">SUMIFS($AE$64:$AE$135,$V$64:$V$135,$BR60,$W$64:$W$135,BY$51)+SUMIFS($AF$64:$AF$135,$W$64:$W$135,$BR60,$V$64:$V$135,BY$51)</f>
        <v>0</v>
      </c>
      <c r="BZ60" s="7">
        <f ca="1">SUMIFS($AE$64:$AE$135,$V$64:$V$135,$BR60,$W$64:$W$135,BZ$51)+SUMIFS($AF$64:$AF$135,$W$64:$W$135,$BR60,$V$64:$V$135,BZ$51)</f>
        <v>0</v>
      </c>
      <c r="CA60" s="5"/>
    </row>
    <row r="61" spans="2:79" s="2" customFormat="1" ht="12" thickTop="1" x14ac:dyDescent="0.25"/>
    <row r="62" spans="2:79" s="2" customFormat="1" x14ac:dyDescent="0.25"/>
    <row r="63" spans="2:79" s="2" customFormat="1" ht="12" thickBot="1" x14ac:dyDescent="0.3">
      <c r="F63" s="184" t="s">
        <v>177</v>
      </c>
      <c r="Z63" s="157" t="s">
        <v>162</v>
      </c>
      <c r="AA63" s="157" t="s">
        <v>16</v>
      </c>
      <c r="AB63" s="157" t="s">
        <v>160</v>
      </c>
      <c r="AC63" s="158" t="s">
        <v>163</v>
      </c>
      <c r="AD63" s="157" t="s">
        <v>161</v>
      </c>
      <c r="AE63" s="777" t="s">
        <v>112</v>
      </c>
      <c r="AF63" s="777"/>
    </row>
    <row r="64" spans="2:79" s="2" customFormat="1" ht="13.5" thickTop="1" thickBot="1" x14ac:dyDescent="0.3">
      <c r="F64" s="185">
        <v>1000000</v>
      </c>
      <c r="G64" s="186" t="s">
        <v>112</v>
      </c>
      <c r="P64" s="41" t="s">
        <v>7</v>
      </c>
      <c r="Q64" s="56" t="str">
        <f>IF(Planung!$C$7="","",Planung!$C$7)</f>
        <v>Langenthal 1</v>
      </c>
      <c r="U64" s="62" t="s">
        <v>7</v>
      </c>
      <c r="V64" s="36" t="str">
        <f ca="1">Planung!$L6</f>
        <v>Langenthal 2</v>
      </c>
      <c r="W64" s="29" t="str">
        <f ca="1">Planung!$N6</f>
        <v>Murten 1</v>
      </c>
      <c r="X64" s="29" t="str">
        <f ca="1">IF(AND(Turnierplan!$I12&lt;&gt;"",Turnierplan!$K12&lt;&gt;"",Turnierplan!$F12&lt;&gt;Turnierplan!$H12,$V64&lt;&gt;"",$W64&lt;&gt;""),Turnierplan!$I12,"")</f>
        <v/>
      </c>
      <c r="Y64" s="30" t="str">
        <f ca="1">IF(AND(Turnierplan!$I12&lt;&gt;"",Turnierplan!$K12&lt;&gt;"",Turnierplan!$F12&lt;&gt;Turnierplan!$H12,$V64&lt;&gt;"",$W64&lt;&gt;""),Turnierplan!$K12,"")</f>
        <v/>
      </c>
      <c r="Z64" s="28" t="str">
        <f ca="1">V64&amp;W64</f>
        <v>Langenthal 2Murten 1</v>
      </c>
      <c r="AA64" s="29">
        <f ca="1">IF(AND(V64&lt;&gt;"",W64&lt;&gt;"",V64&lt;&gt;W64,X64&lt;&gt;"",Y64&lt;&gt;""),1,0)</f>
        <v>0</v>
      </c>
      <c r="AB64" s="135" t="str">
        <f ca="1">IF(AA64&gt;0,X64&amp;Sprache!$E$71&amp;Y64,"")</f>
        <v/>
      </c>
      <c r="AD64" s="136"/>
      <c r="AE64" s="141" t="str">
        <f ca="1">IF($AA64=0,"",IF($X64&gt;$Y64,Einstellungen!$C$4,IF($X64=$Y64,1,0)))</f>
        <v/>
      </c>
      <c r="AF64" s="136" t="str">
        <f ca="1">IF($AA64=0,"",IF($X64&lt;$Y64,Einstellungen!$C$4,IF($X64=$Y64,1,0)))</f>
        <v/>
      </c>
      <c r="AH64" s="3"/>
    </row>
    <row r="65" spans="6:43" s="2" customFormat="1" ht="13" thickBot="1" x14ac:dyDescent="0.3">
      <c r="F65" s="187">
        <v>1000</v>
      </c>
      <c r="G65" s="188" t="s">
        <v>111</v>
      </c>
      <c r="H65" s="192">
        <v>500</v>
      </c>
      <c r="I65" s="191" t="s">
        <v>318</v>
      </c>
      <c r="P65" s="42" t="s">
        <v>8</v>
      </c>
      <c r="Q65" s="57" t="str">
        <f>IF(Planung!$C$9="","",Planung!$C$9)</f>
        <v>Murten 1</v>
      </c>
      <c r="U65" s="63" t="s">
        <v>8</v>
      </c>
      <c r="V65" s="37" t="str">
        <f ca="1">Planung!$L7</f>
        <v>Langenthal 11</v>
      </c>
      <c r="W65" s="1" t="str">
        <f ca="1">Planung!$N7</f>
        <v>Thun 13_1</v>
      </c>
      <c r="X65" s="1" t="str">
        <f ca="1">IF(AND(Turnierplan!$I13&lt;&gt;"",Turnierplan!$K13&lt;&gt;"",Turnierplan!$F13&lt;&gt;Turnierplan!$H13,$V65&lt;&gt;"",$W65&lt;&gt;""),Turnierplan!$I13,"")</f>
        <v/>
      </c>
      <c r="Y65" s="32" t="str">
        <f ca="1">IF(AND(Turnierplan!$I13&lt;&gt;"",Turnierplan!$K13&lt;&gt;"",Turnierplan!$F13&lt;&gt;Turnierplan!$H13,$V65&lt;&gt;"",$W65&lt;&gt;""),Turnierplan!$K13,"")</f>
        <v/>
      </c>
      <c r="Z65" s="31" t="str">
        <f t="shared" ref="Z65:Z73" ca="1" si="79">V65&amp;W65</f>
        <v>Langenthal 11Thun 13_1</v>
      </c>
      <c r="AA65" s="1">
        <f t="shared" ref="AA65:AA128" ca="1" si="80">IF(AND(V65&lt;&gt;"",W65&lt;&gt;"",V65&lt;&gt;W65,X65&lt;&gt;"",Y65&lt;&gt;""),1,0)</f>
        <v>0</v>
      </c>
      <c r="AB65" s="1" t="str">
        <f ca="1">IF(AA65&gt;0,X65&amp;Sprache!$E$71&amp;Y65,"")</f>
        <v/>
      </c>
      <c r="AD65" s="137"/>
      <c r="AE65" s="142" t="str">
        <f ca="1">IF($AA65=0,"",IF($X65&gt;$Y65,Einstellungen!$C$4,IF($X65=$Y65,1,0)))</f>
        <v/>
      </c>
      <c r="AF65" s="137" t="str">
        <f ca="1">IF($AA65=0,"",IF($X65&lt;$Y65,Einstellungen!$C$4,IF($X65=$Y65,1,0)))</f>
        <v/>
      </c>
      <c r="AI65" s="1"/>
      <c r="AJ65" s="1"/>
      <c r="AK65" s="1"/>
      <c r="AL65" s="1"/>
      <c r="AM65" s="1"/>
      <c r="AN65" s="1"/>
      <c r="AO65" s="1"/>
      <c r="AP65" s="1"/>
      <c r="AQ65" s="1"/>
    </row>
    <row r="66" spans="6:43" s="2" customFormat="1" ht="13" thickBot="1" x14ac:dyDescent="0.3">
      <c r="F66" s="189">
        <v>1</v>
      </c>
      <c r="G66" s="190" t="s">
        <v>109</v>
      </c>
      <c r="P66" s="42" t="s">
        <v>9</v>
      </c>
      <c r="Q66" s="57" t="str">
        <f>IF(Planung!$C$11="","",Planung!$C$11)</f>
        <v>Thun</v>
      </c>
      <c r="U66" s="63" t="s">
        <v>9</v>
      </c>
      <c r="V66" s="37" t="str">
        <f ca="1">Planung!$L8</f>
        <v>Thun</v>
      </c>
      <c r="W66" s="1" t="str">
        <f ca="1">Planung!$N8</f>
        <v>Murten 2</v>
      </c>
      <c r="X66" s="1" t="str">
        <f ca="1">IF(AND(Turnierplan!$I14&lt;&gt;"",Turnierplan!$K14&lt;&gt;"",Turnierplan!$F14&lt;&gt;Turnierplan!$H14,$V66&lt;&gt;"",$W66&lt;&gt;""),Turnierplan!$I14,"")</f>
        <v/>
      </c>
      <c r="Y66" s="32" t="str">
        <f ca="1">IF(AND(Turnierplan!$I14&lt;&gt;"",Turnierplan!$K14&lt;&gt;"",Turnierplan!$F14&lt;&gt;Turnierplan!$H14,$V66&lt;&gt;"",$W66&lt;&gt;""),Turnierplan!$K14,"")</f>
        <v/>
      </c>
      <c r="Z66" s="31" t="str">
        <f t="shared" ca="1" si="79"/>
        <v>ThunMurten 2</v>
      </c>
      <c r="AA66" s="1">
        <f t="shared" ca="1" si="80"/>
        <v>0</v>
      </c>
      <c r="AB66" s="1" t="str">
        <f ca="1">IF(AA66&gt;0,X66&amp;Sprache!$E$71&amp;Y66,"")</f>
        <v/>
      </c>
      <c r="AD66" s="137"/>
      <c r="AE66" s="142" t="str">
        <f ca="1">IF($AA66=0,"",IF($X66&gt;$Y66,Einstellungen!$C$4,IF($X66=$Y66,1,0)))</f>
        <v/>
      </c>
      <c r="AF66" s="137" t="str">
        <f ca="1">IF($AA66=0,"",IF($X66&lt;$Y66,Einstellungen!$C$4,IF($X66=$Y66,1,0)))</f>
        <v/>
      </c>
      <c r="AI66" s="1"/>
      <c r="AK66" s="1"/>
      <c r="AL66" s="1"/>
      <c r="AM66" s="1"/>
      <c r="AN66" s="1"/>
      <c r="AO66" s="1"/>
      <c r="AP66" s="1"/>
      <c r="AQ66" s="1"/>
    </row>
    <row r="67" spans="6:43" s="2" customFormat="1" x14ac:dyDescent="0.25">
      <c r="P67" s="42" t="s">
        <v>10</v>
      </c>
      <c r="Q67" s="57" t="str">
        <f>IF(Planung!$C$13="","",Planung!$C$13)</f>
        <v>Murten 2</v>
      </c>
      <c r="U67" s="63" t="s">
        <v>10</v>
      </c>
      <c r="V67" s="37" t="str">
        <f ca="1">Planung!$L9</f>
        <v>Thun 13_2</v>
      </c>
      <c r="W67" s="1" t="str">
        <f ca="1">Planung!$N9</f>
        <v>Burgdorf 11</v>
      </c>
      <c r="X67" s="1" t="str">
        <f ca="1">IF(AND(Turnierplan!$I15&lt;&gt;"",Turnierplan!$K15&lt;&gt;"",Turnierplan!$F15&lt;&gt;Turnierplan!$H15,$V67&lt;&gt;"",$W67&lt;&gt;""),Turnierplan!$I15,"")</f>
        <v/>
      </c>
      <c r="Y67" s="32" t="str">
        <f ca="1">IF(AND(Turnierplan!$I15&lt;&gt;"",Turnierplan!$K15&lt;&gt;"",Turnierplan!$F15&lt;&gt;Turnierplan!$H15,$V67&lt;&gt;"",$W67&lt;&gt;""),Turnierplan!$K15,"")</f>
        <v/>
      </c>
      <c r="Z67" s="31" t="str">
        <f t="shared" ca="1" si="79"/>
        <v>Thun 13_2Burgdorf 11</v>
      </c>
      <c r="AA67" s="1">
        <f t="shared" ca="1" si="80"/>
        <v>0</v>
      </c>
      <c r="AB67" s="1" t="str">
        <f ca="1">IF(AA67&gt;0,X67&amp;Sprache!$E$71&amp;Y67,"")</f>
        <v/>
      </c>
      <c r="AD67" s="137"/>
      <c r="AE67" s="142" t="str">
        <f ca="1">IF($AA67=0,"",IF($X67&gt;$Y67,Einstellungen!$C$4,IF($X67=$Y67,1,0)))</f>
        <v/>
      </c>
      <c r="AF67" s="137" t="str">
        <f ca="1">IF($AA67=0,"",IF($X67&lt;$Y67,Einstellungen!$C$4,IF($X67=$Y67,1,0)))</f>
        <v/>
      </c>
      <c r="AI67" s="1"/>
      <c r="AJ67" s="1"/>
      <c r="AL67" s="1"/>
      <c r="AM67" s="1"/>
      <c r="AN67" s="1"/>
      <c r="AO67" s="1"/>
      <c r="AP67" s="1"/>
      <c r="AQ67" s="1"/>
    </row>
    <row r="68" spans="6:43" s="2" customFormat="1" x14ac:dyDescent="0.25">
      <c r="P68" s="42" t="s">
        <v>11</v>
      </c>
      <c r="Q68" s="57" t="str">
        <f>IF(Planung!$C$15="","",Planung!$C$15)</f>
        <v>Langenthal 2</v>
      </c>
      <c r="U68" s="63" t="s">
        <v>11</v>
      </c>
      <c r="V68" s="37" t="str">
        <f ca="1">Planung!$L10</f>
        <v>Langenthal 2</v>
      </c>
      <c r="W68" s="1" t="str">
        <f ca="1">Planung!$N10</f>
        <v>Langenthal 1</v>
      </c>
      <c r="X68" s="1" t="str">
        <f ca="1">IF(AND(Turnierplan!$I16&lt;&gt;"",Turnierplan!$K16&lt;&gt;"",Turnierplan!$F16&lt;&gt;Turnierplan!$H16,$V68&lt;&gt;"",$W68&lt;&gt;""),Turnierplan!$I16,"")</f>
        <v/>
      </c>
      <c r="Y68" s="32" t="str">
        <f ca="1">IF(AND(Turnierplan!$I16&lt;&gt;"",Turnierplan!$K16&lt;&gt;"",Turnierplan!$F16&lt;&gt;Turnierplan!$H16,$V68&lt;&gt;"",$W68&lt;&gt;""),Turnierplan!$K16,"")</f>
        <v/>
      </c>
      <c r="Z68" s="31" t="str">
        <f t="shared" ca="1" si="79"/>
        <v>Langenthal 2Langenthal 1</v>
      </c>
      <c r="AA68" s="1">
        <f t="shared" ca="1" si="80"/>
        <v>0</v>
      </c>
      <c r="AB68" s="1" t="str">
        <f ca="1">IF(AA68&gt;0,X68&amp;Sprache!$E$71&amp;Y68,"")</f>
        <v/>
      </c>
      <c r="AD68" s="137"/>
      <c r="AE68" s="142" t="str">
        <f ca="1">IF($AA68=0,"",IF($X68&gt;$Y68,Einstellungen!$C$4,IF($X68=$Y68,1,0)))</f>
        <v/>
      </c>
      <c r="AF68" s="137" t="str">
        <f ca="1">IF($AA68=0,"",IF($X68&lt;$Y68,Einstellungen!$C$4,IF($X68=$Y68,1,0)))</f>
        <v/>
      </c>
      <c r="AI68" s="1"/>
      <c r="AJ68" s="1"/>
      <c r="AK68" s="1"/>
      <c r="AM68" s="1"/>
      <c r="AN68" s="1"/>
      <c r="AO68" s="1"/>
      <c r="AP68" s="1"/>
      <c r="AQ68" s="1"/>
    </row>
    <row r="69" spans="6:43" s="2" customFormat="1" x14ac:dyDescent="0.25">
      <c r="P69" s="42" t="s">
        <v>12</v>
      </c>
      <c r="Q69" s="57" t="str">
        <f>IF(Planung!$C$17="","",Planung!$C$17)</f>
        <v/>
      </c>
      <c r="U69" s="63" t="s">
        <v>12</v>
      </c>
      <c r="V69" s="37" t="str">
        <f ca="1">Planung!$L11</f>
        <v>Langenthal 11</v>
      </c>
      <c r="W69" s="1" t="str">
        <f ca="1">Planung!$N11</f>
        <v>Langenthal 13</v>
      </c>
      <c r="X69" s="1" t="str">
        <f ca="1">IF(AND(Turnierplan!$I17&lt;&gt;"",Turnierplan!$K17&lt;&gt;"",Turnierplan!$F17&lt;&gt;Turnierplan!$H17,$V69&lt;&gt;"",$W69&lt;&gt;""),Turnierplan!$I17,"")</f>
        <v/>
      </c>
      <c r="Y69" s="32" t="str">
        <f ca="1">IF(AND(Turnierplan!$I17&lt;&gt;"",Turnierplan!$K17&lt;&gt;"",Turnierplan!$F17&lt;&gt;Turnierplan!$H17,$V69&lt;&gt;"",$W69&lt;&gt;""),Turnierplan!$K17,"")</f>
        <v/>
      </c>
      <c r="Z69" s="31" t="str">
        <f t="shared" ca="1" si="79"/>
        <v>Langenthal 11Langenthal 13</v>
      </c>
      <c r="AA69" s="1">
        <f t="shared" ca="1" si="80"/>
        <v>0</v>
      </c>
      <c r="AB69" s="1" t="str">
        <f ca="1">IF(AA69&gt;0,X69&amp;Sprache!$E$71&amp;Y69,"")</f>
        <v/>
      </c>
      <c r="AD69" s="137"/>
      <c r="AE69" s="142" t="str">
        <f ca="1">IF($AA69=0,"",IF($X69&gt;$Y69,Einstellungen!$C$4,IF($X69=$Y69,1,0)))</f>
        <v/>
      </c>
      <c r="AF69" s="137" t="str">
        <f ca="1">IF($AA69=0,"",IF($X69&lt;$Y69,Einstellungen!$C$4,IF($X69=$Y69,1,0)))</f>
        <v/>
      </c>
      <c r="AI69" s="1"/>
      <c r="AJ69" s="1"/>
      <c r="AK69" s="1"/>
      <c r="AL69" s="1"/>
      <c r="AN69" s="1"/>
      <c r="AO69" s="1"/>
      <c r="AP69" s="1"/>
      <c r="AQ69" s="1"/>
    </row>
    <row r="70" spans="6:43" s="2" customFormat="1" x14ac:dyDescent="0.25">
      <c r="P70" s="42"/>
      <c r="Q70" s="57" t="str">
        <f>""</f>
        <v/>
      </c>
      <c r="U70" s="63" t="s">
        <v>17</v>
      </c>
      <c r="V70" s="37" t="str">
        <f ca="1">Planung!$L12</f>
        <v>Murten 1</v>
      </c>
      <c r="W70" s="1" t="str">
        <f ca="1">Planung!$N12</f>
        <v>Thun</v>
      </c>
      <c r="X70" s="1" t="str">
        <f ca="1">IF(AND(Turnierplan!$I18&lt;&gt;"",Turnierplan!$K18&lt;&gt;"",Turnierplan!$F18&lt;&gt;Turnierplan!$H18,$V70&lt;&gt;"",$W70&lt;&gt;""),Turnierplan!$I18,"")</f>
        <v/>
      </c>
      <c r="Y70" s="32" t="str">
        <f ca="1">IF(AND(Turnierplan!$I18&lt;&gt;"",Turnierplan!$K18&lt;&gt;"",Turnierplan!$F18&lt;&gt;Turnierplan!$H18,$V70&lt;&gt;"",$W70&lt;&gt;""),Turnierplan!$K18,"")</f>
        <v/>
      </c>
      <c r="Z70" s="31" t="str">
        <f t="shared" ca="1" si="79"/>
        <v>Murten 1Thun</v>
      </c>
      <c r="AA70" s="1">
        <f t="shared" ca="1" si="80"/>
        <v>0</v>
      </c>
      <c r="AB70" s="1" t="str">
        <f ca="1">IF(AA70&gt;0,X70&amp;Sprache!$E$71&amp;Y70,"")</f>
        <v/>
      </c>
      <c r="AD70" s="137"/>
      <c r="AE70" s="142" t="str">
        <f ca="1">IF($AA70=0,"",IF($X70&gt;$Y70,Einstellungen!$C$4,IF($X70=$Y70,1,0)))</f>
        <v/>
      </c>
      <c r="AF70" s="137" t="str">
        <f ca="1">IF($AA70=0,"",IF($X70&lt;$Y70,Einstellungen!$C$4,IF($X70=$Y70,1,0)))</f>
        <v/>
      </c>
      <c r="AI70" s="1"/>
      <c r="AJ70" s="1"/>
      <c r="AK70" s="1"/>
      <c r="AL70" s="1"/>
      <c r="AM70" s="1"/>
      <c r="AO70" s="1"/>
      <c r="AP70" s="1"/>
      <c r="AQ70" s="1"/>
    </row>
    <row r="71" spans="6:43" s="2" customFormat="1" x14ac:dyDescent="0.25">
      <c r="P71" s="42"/>
      <c r="Q71" s="57" t="str">
        <f>""</f>
        <v/>
      </c>
      <c r="U71" s="63" t="s">
        <v>18</v>
      </c>
      <c r="V71" s="37" t="str">
        <f ca="1">Planung!$L13</f>
        <v>Thun 13_1</v>
      </c>
      <c r="W71" s="1" t="str">
        <f ca="1">Planung!$N13</f>
        <v>Thun 13_2</v>
      </c>
      <c r="X71" s="1" t="str">
        <f ca="1">IF(AND(Turnierplan!$I19&lt;&gt;"",Turnierplan!$K19&lt;&gt;"",Turnierplan!$F19&lt;&gt;Turnierplan!$H19,$V71&lt;&gt;"",$W71&lt;&gt;""),Turnierplan!$I19,"")</f>
        <v/>
      </c>
      <c r="Y71" s="32" t="str">
        <f ca="1">IF(AND(Turnierplan!$I19&lt;&gt;"",Turnierplan!$K19&lt;&gt;"",Turnierplan!$F19&lt;&gt;Turnierplan!$H19,$V71&lt;&gt;"",$W71&lt;&gt;""),Turnierplan!$K19,"")</f>
        <v/>
      </c>
      <c r="Z71" s="31" t="str">
        <f t="shared" ca="1" si="79"/>
        <v>Thun 13_1Thun 13_2</v>
      </c>
      <c r="AA71" s="1">
        <f t="shared" ca="1" si="80"/>
        <v>0</v>
      </c>
      <c r="AB71" s="1" t="str">
        <f ca="1">IF(AA71&gt;0,X71&amp;Sprache!$E$71&amp;Y71,"")</f>
        <v/>
      </c>
      <c r="AD71" s="137"/>
      <c r="AE71" s="142" t="str">
        <f ca="1">IF($AA71=0,"",IF($X71&gt;$Y71,Einstellungen!$C$4,IF($X71=$Y71,1,0)))</f>
        <v/>
      </c>
      <c r="AF71" s="137" t="str">
        <f ca="1">IF($AA71=0,"",IF($X71&lt;$Y71,Einstellungen!$C$4,IF($X71=$Y71,1,0)))</f>
        <v/>
      </c>
      <c r="AI71" s="1"/>
      <c r="AJ71" s="1"/>
      <c r="AK71" s="1"/>
      <c r="AL71" s="1"/>
      <c r="AM71" s="1"/>
      <c r="AN71" s="1"/>
      <c r="AP71" s="1"/>
      <c r="AQ71" s="1"/>
    </row>
    <row r="72" spans="6:43" s="2" customFormat="1" ht="12" thickBot="1" x14ac:dyDescent="0.3">
      <c r="F72" s="1"/>
      <c r="G72" s="1"/>
      <c r="H72" s="1"/>
      <c r="I72" s="1"/>
      <c r="J72" s="1"/>
      <c r="K72" s="1"/>
      <c r="L72" s="1"/>
      <c r="M72" s="1"/>
      <c r="P72" s="43"/>
      <c r="Q72" s="58" t="str">
        <f>""</f>
        <v/>
      </c>
      <c r="U72" s="63" t="s">
        <v>19</v>
      </c>
      <c r="V72" s="37" t="str">
        <f ca="1">Planung!$L14</f>
        <v>Langenthal 1</v>
      </c>
      <c r="W72" s="1" t="str">
        <f ca="1">Planung!$N14</f>
        <v>Murten 2</v>
      </c>
      <c r="X72" s="1" t="str">
        <f ca="1">IF(AND(Turnierplan!$I20&lt;&gt;"",Turnierplan!$K20&lt;&gt;"",Turnierplan!$F20&lt;&gt;Turnierplan!$H20,$V72&lt;&gt;"",$W72&lt;&gt;""),Turnierplan!$I20,"")</f>
        <v/>
      </c>
      <c r="Y72" s="32" t="str">
        <f ca="1">IF(AND(Turnierplan!$I20&lt;&gt;"",Turnierplan!$K20&lt;&gt;"",Turnierplan!$F20&lt;&gt;Turnierplan!$H20,$V72&lt;&gt;"",$W72&lt;&gt;""),Turnierplan!$K20,"")</f>
        <v/>
      </c>
      <c r="Z72" s="31" t="str">
        <f t="shared" ca="1" si="79"/>
        <v>Langenthal 1Murten 2</v>
      </c>
      <c r="AA72" s="1">
        <f t="shared" ca="1" si="80"/>
        <v>0</v>
      </c>
      <c r="AB72" s="1" t="str">
        <f ca="1">IF(AA72&gt;0,X72&amp;Sprache!$E$71&amp;Y72,"")</f>
        <v/>
      </c>
      <c r="AD72" s="137"/>
      <c r="AE72" s="142" t="str">
        <f ca="1">IF($AA72=0,"",IF($X72&gt;$Y72,Einstellungen!$C$4,IF($X72=$Y72,1,0)))</f>
        <v/>
      </c>
      <c r="AF72" s="137" t="str">
        <f ca="1">IF($AA72=0,"",IF($X72&lt;$Y72,Einstellungen!$C$4,IF($X72=$Y72,1,0)))</f>
        <v/>
      </c>
      <c r="AI72" s="1"/>
      <c r="AJ72" s="1"/>
      <c r="AK72" s="1"/>
      <c r="AL72" s="1"/>
      <c r="AM72" s="1"/>
      <c r="AN72" s="1"/>
      <c r="AO72" s="1"/>
      <c r="AQ72" s="1"/>
    </row>
    <row r="73" spans="6:43" s="2" customFormat="1" ht="12" thickTop="1" x14ac:dyDescent="0.25">
      <c r="F73" s="1"/>
      <c r="G73" s="1"/>
      <c r="H73" s="1"/>
      <c r="I73" s="1"/>
      <c r="J73" s="1"/>
      <c r="K73" s="1"/>
      <c r="L73" s="1"/>
      <c r="M73" s="1"/>
      <c r="U73" s="63" t="s">
        <v>25</v>
      </c>
      <c r="V73" s="37" t="str">
        <f ca="1">Planung!$L15</f>
        <v>Langenthal 13</v>
      </c>
      <c r="W73" s="1" t="str">
        <f ca="1">Planung!$N15</f>
        <v>Burgdorf 11</v>
      </c>
      <c r="X73" s="1" t="str">
        <f ca="1">IF(AND(Turnierplan!$I21&lt;&gt;"",Turnierplan!$K21&lt;&gt;"",Turnierplan!$F21&lt;&gt;Turnierplan!$H21,$V73&lt;&gt;"",$W73&lt;&gt;""),Turnierplan!$I21,"")</f>
        <v/>
      </c>
      <c r="Y73" s="32" t="str">
        <f ca="1">IF(AND(Turnierplan!$I21&lt;&gt;"",Turnierplan!$K21&lt;&gt;"",Turnierplan!$F21&lt;&gt;Turnierplan!$H21,$V73&lt;&gt;"",$W73&lt;&gt;""),Turnierplan!$K21,"")</f>
        <v/>
      </c>
      <c r="Z73" s="31" t="str">
        <f t="shared" ca="1" si="79"/>
        <v>Langenthal 13Burgdorf 11</v>
      </c>
      <c r="AA73" s="1">
        <f t="shared" ca="1" si="80"/>
        <v>0</v>
      </c>
      <c r="AB73" s="1" t="str">
        <f ca="1">IF(AA73&gt;0,X73&amp;Sprache!$E$71&amp;Y73,"")</f>
        <v/>
      </c>
      <c r="AD73" s="137"/>
      <c r="AE73" s="142" t="str">
        <f ca="1">IF($AA73=0,"",IF($X73&gt;$Y73,Einstellungen!$C$4,IF($X73=$Y73,1,0)))</f>
        <v/>
      </c>
      <c r="AF73" s="137" t="str">
        <f ca="1">IF($AA73=0,"",IF($X73&lt;$Y73,Einstellungen!$C$4,IF($X73=$Y73,1,0)))</f>
        <v/>
      </c>
      <c r="AI73" s="1"/>
      <c r="AJ73" s="1"/>
      <c r="AK73" s="1"/>
      <c r="AL73" s="1"/>
      <c r="AM73" s="1"/>
      <c r="AN73" s="1"/>
      <c r="AO73" s="1"/>
      <c r="AP73" s="1"/>
    </row>
    <row r="74" spans="6:43" s="2" customFormat="1" x14ac:dyDescent="0.25">
      <c r="F74" s="1"/>
      <c r="G74" s="1"/>
      <c r="H74" s="1"/>
      <c r="I74" s="1"/>
      <c r="J74" s="1"/>
      <c r="K74" s="1"/>
      <c r="L74" s="1"/>
      <c r="M74" s="1"/>
      <c r="U74" s="63" t="s">
        <v>26</v>
      </c>
      <c r="V74" s="37" t="str">
        <f ca="1">Planung!$L16</f>
        <v>Thun</v>
      </c>
      <c r="W74" s="1" t="str">
        <f ca="1">Planung!$N16</f>
        <v>Langenthal 2</v>
      </c>
      <c r="X74" s="1" t="str">
        <f ca="1">IF(AND(Turnierplan!$I22&lt;&gt;"",Turnierplan!$K22&lt;&gt;"",Turnierplan!$F22&lt;&gt;Turnierplan!$H22,$V74&lt;&gt;"",$W74&lt;&gt;""),Turnierplan!$I22,"")</f>
        <v/>
      </c>
      <c r="Y74" s="32" t="str">
        <f ca="1">IF(AND(Turnierplan!$I22&lt;&gt;"",Turnierplan!$K22&lt;&gt;"",Turnierplan!$F22&lt;&gt;Turnierplan!$H22,$V74&lt;&gt;"",$W74&lt;&gt;""),Turnierplan!$K22,"")</f>
        <v/>
      </c>
      <c r="Z74" s="31" t="str">
        <f ca="1">V74&amp;W74</f>
        <v>ThunLangenthal 2</v>
      </c>
      <c r="AA74" s="1">
        <f t="shared" ca="1" si="80"/>
        <v>0</v>
      </c>
      <c r="AB74" s="1" t="str">
        <f ca="1">IF(AA74&gt;0,X74&amp;Sprache!$E$71&amp;Y74,"")</f>
        <v/>
      </c>
      <c r="AD74" s="137"/>
      <c r="AE74" s="142" t="str">
        <f ca="1">IF($AA74=0,"",IF($X74&gt;$Y74,Einstellungen!$C$4,IF($X74=$Y74,1,0)))</f>
        <v/>
      </c>
      <c r="AF74" s="137" t="str">
        <f ca="1">IF($AA74=0,"",IF($X74&lt;$Y74,Einstellungen!$C$4,IF($X74=$Y74,1,0)))</f>
        <v/>
      </c>
    </row>
    <row r="75" spans="6:43" s="2" customFormat="1" x14ac:dyDescent="0.25">
      <c r="F75" s="1"/>
      <c r="G75" s="1"/>
      <c r="H75" s="1"/>
      <c r="I75" s="1"/>
      <c r="J75" s="1"/>
      <c r="K75" s="1"/>
      <c r="L75" s="1"/>
      <c r="M75" s="1"/>
      <c r="U75" s="63" t="s">
        <v>27</v>
      </c>
      <c r="V75" s="37" t="str">
        <f ca="1">Planung!$L17</f>
        <v>Thun 13_2</v>
      </c>
      <c r="W75" s="1" t="str">
        <f ca="1">Planung!$N17</f>
        <v>Langenthal 11</v>
      </c>
      <c r="X75" s="1" t="str">
        <f ca="1">IF(AND(Turnierplan!$I23&lt;&gt;"",Turnierplan!$K23&lt;&gt;"",Turnierplan!$F23&lt;&gt;Turnierplan!$H23,$V75&lt;&gt;"",$W75&lt;&gt;""),Turnierplan!$I23,"")</f>
        <v/>
      </c>
      <c r="Y75" s="32" t="str">
        <f ca="1">IF(AND(Turnierplan!$I23&lt;&gt;"",Turnierplan!$K23&lt;&gt;"",Turnierplan!$F23&lt;&gt;Turnierplan!$H23,$V75&lt;&gt;"",$W75&lt;&gt;""),Turnierplan!$K23,"")</f>
        <v/>
      </c>
      <c r="Z75" s="31" t="str">
        <f t="shared" ref="Z75:Z93" ca="1" si="81">V75&amp;W75</f>
        <v>Thun 13_2Langenthal 11</v>
      </c>
      <c r="AA75" s="1">
        <f t="shared" ca="1" si="80"/>
        <v>0</v>
      </c>
      <c r="AB75" s="1" t="str">
        <f ca="1">IF(AA75&gt;0,X75&amp;Sprache!$E$71&amp;Y75,"")</f>
        <v/>
      </c>
      <c r="AD75" s="137"/>
      <c r="AE75" s="142" t="str">
        <f ca="1">IF($AA75=0,"",IF($X75&gt;$Y75,Einstellungen!$C$4,IF($X75=$Y75,1,0)))</f>
        <v/>
      </c>
      <c r="AF75" s="137" t="str">
        <f ca="1">IF($AA75=0,"",IF($X75&lt;$Y75,Einstellungen!$C$4,IF($X75=$Y75,1,0)))</f>
        <v/>
      </c>
    </row>
    <row r="76" spans="6:43" s="2" customFormat="1" x14ac:dyDescent="0.25">
      <c r="F76" s="1"/>
      <c r="G76" s="1"/>
      <c r="H76" s="1"/>
      <c r="I76" s="1"/>
      <c r="J76" s="1"/>
      <c r="K76" s="1"/>
      <c r="L76" s="1"/>
      <c r="M76" s="1"/>
      <c r="U76" s="63" t="s">
        <v>28</v>
      </c>
      <c r="V76" s="37" t="str">
        <f ca="1">Planung!$L18</f>
        <v>Murten 1</v>
      </c>
      <c r="W76" s="1" t="str">
        <f ca="1">Planung!$N18</f>
        <v>Murten 2</v>
      </c>
      <c r="X76" s="1" t="str">
        <f ca="1">IF(AND(Turnierplan!$I24&lt;&gt;"",Turnierplan!$K24&lt;&gt;"",Turnierplan!$F24&lt;&gt;Turnierplan!$H24,$V76&lt;&gt;"",$W76&lt;&gt;""),Turnierplan!$I24,"")</f>
        <v/>
      </c>
      <c r="Y76" s="32" t="str">
        <f ca="1">IF(AND(Turnierplan!$I24&lt;&gt;"",Turnierplan!$K24&lt;&gt;"",Turnierplan!$F24&lt;&gt;Turnierplan!$H24,$V76&lt;&gt;"",$W76&lt;&gt;""),Turnierplan!$K24,"")</f>
        <v/>
      </c>
      <c r="Z76" s="31" t="str">
        <f t="shared" ca="1" si="81"/>
        <v>Murten 1Murten 2</v>
      </c>
      <c r="AA76" s="1">
        <f t="shared" ca="1" si="80"/>
        <v>0</v>
      </c>
      <c r="AB76" s="1" t="str">
        <f ca="1">IF(AA76&gt;0,X76&amp;Sprache!$E$71&amp;Y76,"")</f>
        <v/>
      </c>
      <c r="AD76" s="137"/>
      <c r="AE76" s="142" t="str">
        <f ca="1">IF($AA76=0,"",IF($X76&gt;$Y76,Einstellungen!$C$4,IF($X76=$Y76,1,0)))</f>
        <v/>
      </c>
      <c r="AF76" s="137" t="str">
        <f ca="1">IF($AA76=0,"",IF($X76&lt;$Y76,Einstellungen!$C$4,IF($X76=$Y76,1,0)))</f>
        <v/>
      </c>
    </row>
    <row r="77" spans="6:43" s="2" customFormat="1" x14ac:dyDescent="0.25">
      <c r="F77" s="1"/>
      <c r="G77" s="1"/>
      <c r="H77" s="1"/>
      <c r="I77" s="1"/>
      <c r="J77" s="1"/>
      <c r="K77" s="1"/>
      <c r="L77" s="1"/>
      <c r="M77" s="1"/>
      <c r="U77" s="63" t="s">
        <v>29</v>
      </c>
      <c r="V77" s="37" t="str">
        <f ca="1">Planung!$L19</f>
        <v>Thun 13_1</v>
      </c>
      <c r="W77" s="1" t="str">
        <f ca="1">Planung!$N19</f>
        <v>Burgdorf 11</v>
      </c>
      <c r="X77" s="1" t="str">
        <f ca="1">IF(AND(Turnierplan!$I25&lt;&gt;"",Turnierplan!$K25&lt;&gt;"",Turnierplan!$F25&lt;&gt;Turnierplan!$H25,$V77&lt;&gt;"",$W77&lt;&gt;""),Turnierplan!$I25,"")</f>
        <v/>
      </c>
      <c r="Y77" s="32" t="str">
        <f ca="1">IF(AND(Turnierplan!$I25&lt;&gt;"",Turnierplan!$K25&lt;&gt;"",Turnierplan!$F25&lt;&gt;Turnierplan!$H25,$V77&lt;&gt;"",$W77&lt;&gt;""),Turnierplan!$K25,"")</f>
        <v/>
      </c>
      <c r="Z77" s="31" t="str">
        <f t="shared" ca="1" si="81"/>
        <v>Thun 13_1Burgdorf 11</v>
      </c>
      <c r="AA77" s="1">
        <f t="shared" ca="1" si="80"/>
        <v>0</v>
      </c>
      <c r="AB77" s="1" t="str">
        <f ca="1">IF(AA77&gt;0,X77&amp;Sprache!$E$71&amp;Y77,"")</f>
        <v/>
      </c>
      <c r="AD77" s="137"/>
      <c r="AE77" s="142" t="str">
        <f ca="1">IF($AA77=0,"",IF($X77&gt;$Y77,Einstellungen!$C$4,IF($X77=$Y77,1,0)))</f>
        <v/>
      </c>
      <c r="AF77" s="137" t="str">
        <f ca="1">IF($AA77=0,"",IF($X77&lt;$Y77,Einstellungen!$C$4,IF($X77=$Y77,1,0)))</f>
        <v/>
      </c>
    </row>
    <row r="78" spans="6:43" s="2" customFormat="1" x14ac:dyDescent="0.25">
      <c r="F78" s="1"/>
      <c r="G78" s="1"/>
      <c r="H78" s="1"/>
      <c r="I78" s="1"/>
      <c r="J78" s="1"/>
      <c r="K78" s="1"/>
      <c r="L78" s="1"/>
      <c r="M78" s="1"/>
      <c r="U78" s="63" t="s">
        <v>30</v>
      </c>
      <c r="V78" s="37" t="str">
        <f ca="1">Planung!$L20</f>
        <v>Thun</v>
      </c>
      <c r="W78" s="1" t="str">
        <f ca="1">Planung!$N20</f>
        <v>Langenthal 1</v>
      </c>
      <c r="X78" s="1" t="str">
        <f ca="1">IF(AND(Turnierplan!$I26&lt;&gt;"",Turnierplan!$K26&lt;&gt;"",Turnierplan!$F26&lt;&gt;Turnierplan!$H26,$V78&lt;&gt;"",$W78&lt;&gt;""),Turnierplan!$I26,"")</f>
        <v/>
      </c>
      <c r="Y78" s="32" t="str">
        <f ca="1">IF(AND(Turnierplan!$I26&lt;&gt;"",Turnierplan!$K26&lt;&gt;"",Turnierplan!$F26&lt;&gt;Turnierplan!$H26,$V78&lt;&gt;"",$W78&lt;&gt;""),Turnierplan!$K26,"")</f>
        <v/>
      </c>
      <c r="Z78" s="31" t="str">
        <f t="shared" ca="1" si="81"/>
        <v>ThunLangenthal 1</v>
      </c>
      <c r="AA78" s="1">
        <f t="shared" ca="1" si="80"/>
        <v>0</v>
      </c>
      <c r="AB78" s="1" t="str">
        <f ca="1">IF(AA78&gt;0,X78&amp;Sprache!$E$71&amp;Y78,"")</f>
        <v/>
      </c>
      <c r="AD78" s="137"/>
      <c r="AE78" s="142" t="str">
        <f ca="1">IF($AA78=0,"",IF($X78&gt;$Y78,Einstellungen!$C$4,IF($X78=$Y78,1,0)))</f>
        <v/>
      </c>
      <c r="AF78" s="137" t="str">
        <f ca="1">IF($AA78=0,"",IF($X78&lt;$Y78,Einstellungen!$C$4,IF($X78=$Y78,1,0)))</f>
        <v/>
      </c>
    </row>
    <row r="79" spans="6:43" s="2" customFormat="1" x14ac:dyDescent="0.25">
      <c r="F79" s="1"/>
      <c r="G79" s="1"/>
      <c r="H79" s="1"/>
      <c r="I79" s="1"/>
      <c r="J79" s="1"/>
      <c r="K79" s="1"/>
      <c r="L79" s="1"/>
      <c r="M79" s="1"/>
      <c r="U79" s="63" t="s">
        <v>31</v>
      </c>
      <c r="V79" s="37" t="str">
        <f ca="1">Planung!$L21</f>
        <v>Thun 13_2</v>
      </c>
      <c r="W79" s="1" t="str">
        <f ca="1">Planung!$N21</f>
        <v>Langenthal 13</v>
      </c>
      <c r="X79" s="1" t="str">
        <f ca="1">IF(AND(Turnierplan!$I27&lt;&gt;"",Turnierplan!$K27&lt;&gt;"",Turnierplan!$F27&lt;&gt;Turnierplan!$H27,$V79&lt;&gt;"",$W79&lt;&gt;""),Turnierplan!$I27,"")</f>
        <v/>
      </c>
      <c r="Y79" s="32" t="str">
        <f ca="1">IF(AND(Turnierplan!$I27&lt;&gt;"",Turnierplan!$K27&lt;&gt;"",Turnierplan!$F27&lt;&gt;Turnierplan!$H27,$V79&lt;&gt;"",$W79&lt;&gt;""),Turnierplan!$K27,"")</f>
        <v/>
      </c>
      <c r="Z79" s="31" t="str">
        <f t="shared" ca="1" si="81"/>
        <v>Thun 13_2Langenthal 13</v>
      </c>
      <c r="AA79" s="1">
        <f t="shared" ca="1" si="80"/>
        <v>0</v>
      </c>
      <c r="AB79" s="1" t="str">
        <f ca="1">IF(AA79&gt;0,X79&amp;Sprache!$E$71&amp;Y79,"")</f>
        <v/>
      </c>
      <c r="AD79" s="137"/>
      <c r="AE79" s="142" t="str">
        <f ca="1">IF($AA79=0,"",IF($X79&gt;$Y79,Einstellungen!$C$4,IF($X79=$Y79,1,0)))</f>
        <v/>
      </c>
      <c r="AF79" s="137" t="str">
        <f ca="1">IF($AA79=0,"",IF($X79&lt;$Y79,Einstellungen!$C$4,IF($X79=$Y79,1,0)))</f>
        <v/>
      </c>
    </row>
    <row r="80" spans="6:43" s="2" customFormat="1" x14ac:dyDescent="0.25">
      <c r="F80" s="1"/>
      <c r="G80" s="1"/>
      <c r="H80" s="1"/>
      <c r="I80" s="1"/>
      <c r="J80" s="1"/>
      <c r="K80" s="1"/>
      <c r="L80" s="1"/>
      <c r="M80" s="1"/>
      <c r="U80" s="63" t="s">
        <v>32</v>
      </c>
      <c r="V80" s="37" t="str">
        <f ca="1">Planung!$L22</f>
        <v>Murten 2</v>
      </c>
      <c r="W80" s="1" t="str">
        <f ca="1">Planung!$N22</f>
        <v>Langenthal 2</v>
      </c>
      <c r="X80" s="1" t="str">
        <f ca="1">IF(AND(Turnierplan!$I28&lt;&gt;"",Turnierplan!$K28&lt;&gt;"",Turnierplan!$F28&lt;&gt;Turnierplan!$H28,$V80&lt;&gt;"",$W80&lt;&gt;""),Turnierplan!$I28,"")</f>
        <v/>
      </c>
      <c r="Y80" s="32" t="str">
        <f ca="1">IF(AND(Turnierplan!$I28&lt;&gt;"",Turnierplan!$K28&lt;&gt;"",Turnierplan!$F28&lt;&gt;Turnierplan!$H28,$V80&lt;&gt;"",$W80&lt;&gt;""),Turnierplan!$K28,"")</f>
        <v/>
      </c>
      <c r="Z80" s="31" t="str">
        <f t="shared" ca="1" si="81"/>
        <v>Murten 2Langenthal 2</v>
      </c>
      <c r="AA80" s="1">
        <f t="shared" ca="1" si="80"/>
        <v>0</v>
      </c>
      <c r="AB80" s="1" t="str">
        <f ca="1">IF(AA80&gt;0,X80&amp;Sprache!$E$71&amp;Y80,"")</f>
        <v/>
      </c>
      <c r="AD80" s="137"/>
      <c r="AE80" s="142" t="str">
        <f ca="1">IF($AA80=0,"",IF($X80&gt;$Y80,Einstellungen!$C$4,IF($X80=$Y80,1,0)))</f>
        <v/>
      </c>
      <c r="AF80" s="137" t="str">
        <f ca="1">IF($AA80=0,"",IF($X80&lt;$Y80,Einstellungen!$C$4,IF($X80=$Y80,1,0)))</f>
        <v/>
      </c>
    </row>
    <row r="81" spans="6:32" s="2" customFormat="1" x14ac:dyDescent="0.25">
      <c r="F81" s="1"/>
      <c r="G81" s="1"/>
      <c r="H81" s="1"/>
      <c r="I81" s="1"/>
      <c r="J81" s="1"/>
      <c r="K81" s="1"/>
      <c r="L81" s="1"/>
      <c r="M81" s="1"/>
      <c r="U81" s="63" t="s">
        <v>33</v>
      </c>
      <c r="V81" s="37" t="str">
        <f ca="1">Planung!$L23</f>
        <v>Burgdorf 11</v>
      </c>
      <c r="W81" s="1" t="str">
        <f ca="1">Planung!$N23</f>
        <v>Langenthal 11</v>
      </c>
      <c r="X81" s="1" t="str">
        <f ca="1">IF(AND(Turnierplan!$I29&lt;&gt;"",Turnierplan!$K29&lt;&gt;"",Turnierplan!$F29&lt;&gt;Turnierplan!$H29,$V81&lt;&gt;"",$W81&lt;&gt;""),Turnierplan!$I29,"")</f>
        <v/>
      </c>
      <c r="Y81" s="32" t="str">
        <f ca="1">IF(AND(Turnierplan!$I29&lt;&gt;"",Turnierplan!$K29&lt;&gt;"",Turnierplan!$F29&lt;&gt;Turnierplan!$H29,$V81&lt;&gt;"",$W81&lt;&gt;""),Turnierplan!$K29,"")</f>
        <v/>
      </c>
      <c r="Z81" s="31" t="str">
        <f t="shared" ca="1" si="81"/>
        <v>Burgdorf 11Langenthal 11</v>
      </c>
      <c r="AA81" s="1">
        <f t="shared" ca="1" si="80"/>
        <v>0</v>
      </c>
      <c r="AB81" s="1" t="str">
        <f ca="1">IF(AA81&gt;0,X81&amp;Sprache!$E$71&amp;Y81,"")</f>
        <v/>
      </c>
      <c r="AD81" s="137"/>
      <c r="AE81" s="142" t="str">
        <f ca="1">IF($AA81=0,"",IF($X81&gt;$Y81,Einstellungen!$C$4,IF($X81=$Y81,1,0)))</f>
        <v/>
      </c>
      <c r="AF81" s="137" t="str">
        <f ca="1">IF($AA81=0,"",IF($X81&lt;$Y81,Einstellungen!$C$4,IF($X81=$Y81,1,0)))</f>
        <v/>
      </c>
    </row>
    <row r="82" spans="6:32" s="2" customFormat="1" x14ac:dyDescent="0.25">
      <c r="F82" s="1"/>
      <c r="G82" s="1"/>
      <c r="H82" s="1"/>
      <c r="I82" s="1"/>
      <c r="J82" s="1"/>
      <c r="K82" s="1"/>
      <c r="L82" s="1"/>
      <c r="M82" s="1"/>
      <c r="U82" s="63" t="s">
        <v>34</v>
      </c>
      <c r="V82" s="37" t="str">
        <f ca="1">Planung!$L24</f>
        <v>Langenthal 1</v>
      </c>
      <c r="W82" s="1" t="str">
        <f ca="1">Planung!$N24</f>
        <v>Murten 1</v>
      </c>
      <c r="X82" s="1" t="str">
        <f ca="1">IF(AND(Turnierplan!$I30&lt;&gt;"",Turnierplan!$K30&lt;&gt;"",Turnierplan!$F30&lt;&gt;Turnierplan!$H30,$V82&lt;&gt;"",$W82&lt;&gt;""),Turnierplan!$I30,"")</f>
        <v/>
      </c>
      <c r="Y82" s="32" t="str">
        <f ca="1">IF(AND(Turnierplan!$I30&lt;&gt;"",Turnierplan!$K30&lt;&gt;"",Turnierplan!$F30&lt;&gt;Turnierplan!$H30,$V82&lt;&gt;"",$W82&lt;&gt;""),Turnierplan!$K30,"")</f>
        <v/>
      </c>
      <c r="Z82" s="31" t="str">
        <f t="shared" ca="1" si="81"/>
        <v>Langenthal 1Murten 1</v>
      </c>
      <c r="AA82" s="1">
        <f t="shared" ca="1" si="80"/>
        <v>0</v>
      </c>
      <c r="AB82" s="1" t="str">
        <f ca="1">IF(AA82&gt;0,X82&amp;Sprache!$E$71&amp;Y82,"")</f>
        <v/>
      </c>
      <c r="AD82" s="137"/>
      <c r="AE82" s="142" t="str">
        <f ca="1">IF($AA82=0,"",IF($X82&gt;$Y82,Einstellungen!$C$4,IF($X82=$Y82,1,0)))</f>
        <v/>
      </c>
      <c r="AF82" s="137" t="str">
        <f ca="1">IF($AA82=0,"",IF($X82&lt;$Y82,Einstellungen!$C$4,IF($X82=$Y82,1,0)))</f>
        <v/>
      </c>
    </row>
    <row r="83" spans="6:32" s="2" customFormat="1" x14ac:dyDescent="0.25">
      <c r="F83" s="1"/>
      <c r="G83" s="1"/>
      <c r="H83" s="1"/>
      <c r="I83" s="1"/>
      <c r="J83" s="1"/>
      <c r="K83" s="1"/>
      <c r="L83" s="1"/>
      <c r="M83" s="1"/>
      <c r="U83" s="63" t="s">
        <v>35</v>
      </c>
      <c r="V83" s="37" t="str">
        <f ca="1">Planung!$L25</f>
        <v>Langenthal 13</v>
      </c>
      <c r="W83" s="1" t="str">
        <f ca="1">Planung!$N25</f>
        <v>Thun 13_1</v>
      </c>
      <c r="X83" s="1" t="str">
        <f ca="1">IF(AND(Turnierplan!$I31&lt;&gt;"",Turnierplan!$K31&lt;&gt;"",Turnierplan!$F31&lt;&gt;Turnierplan!$H31,$V83&lt;&gt;"",$W83&lt;&gt;""),Turnierplan!$I31,"")</f>
        <v/>
      </c>
      <c r="Y83" s="32" t="str">
        <f ca="1">IF(AND(Turnierplan!$I31&lt;&gt;"",Turnierplan!$K31&lt;&gt;"",Turnierplan!$F31&lt;&gt;Turnierplan!$H31,$V83&lt;&gt;"",$W83&lt;&gt;""),Turnierplan!$K31,"")</f>
        <v/>
      </c>
      <c r="Z83" s="31" t="str">
        <f t="shared" ca="1" si="81"/>
        <v>Langenthal 13Thun 13_1</v>
      </c>
      <c r="AA83" s="1">
        <f t="shared" ca="1" si="80"/>
        <v>0</v>
      </c>
      <c r="AB83" s="1" t="str">
        <f ca="1">IF(AA83&gt;0,X83&amp;Sprache!$E$71&amp;Y83,"")</f>
        <v/>
      </c>
      <c r="AD83" s="137"/>
      <c r="AE83" s="142" t="str">
        <f ca="1">IF($AA83=0,"",IF($X83&gt;$Y83,Einstellungen!$C$4,IF($X83=$Y83,1,0)))</f>
        <v/>
      </c>
      <c r="AF83" s="137" t="str">
        <f ca="1">IF($AA83=0,"",IF($X83&lt;$Y83,Einstellungen!$C$4,IF($X83=$Y83,1,0)))</f>
        <v/>
      </c>
    </row>
    <row r="84" spans="6:32" s="2" customFormat="1" x14ac:dyDescent="0.25">
      <c r="F84" s="1"/>
      <c r="G84" s="1"/>
      <c r="H84" s="1"/>
      <c r="I84" s="1"/>
      <c r="J84" s="1"/>
      <c r="K84" s="1"/>
      <c r="L84" s="1"/>
      <c r="M84" s="1"/>
      <c r="U84" s="63" t="s">
        <v>36</v>
      </c>
      <c r="V84" s="37" t="str">
        <f ca="1">Planung!$L26</f>
        <v/>
      </c>
      <c r="W84" s="1" t="str">
        <f ca="1">Planung!$N26</f>
        <v/>
      </c>
      <c r="X84" s="1" t="str">
        <f ca="1">IF(AND(Turnierplan!$I32&lt;&gt;"",Turnierplan!$K32&lt;&gt;"",Turnierplan!$F32&lt;&gt;Turnierplan!$H32,$V84&lt;&gt;"",$W84&lt;&gt;""),Turnierplan!$I32,"")</f>
        <v/>
      </c>
      <c r="Y84" s="32" t="str">
        <f ca="1">IF(AND(Turnierplan!$I32&lt;&gt;"",Turnierplan!$K32&lt;&gt;"",Turnierplan!$F32&lt;&gt;Turnierplan!$H32,$V84&lt;&gt;"",$W84&lt;&gt;""),Turnierplan!$K32,"")</f>
        <v/>
      </c>
      <c r="Z84" s="31" t="str">
        <f t="shared" ca="1" si="81"/>
        <v/>
      </c>
      <c r="AA84" s="1">
        <f t="shared" ca="1" si="80"/>
        <v>0</v>
      </c>
      <c r="AB84" s="1" t="str">
        <f ca="1">IF(AA84&gt;0,X84&amp;Sprache!$E$71&amp;Y84,"")</f>
        <v/>
      </c>
      <c r="AD84" s="137"/>
      <c r="AE84" s="142" t="str">
        <f ca="1">IF($AA84=0,"",IF($X84&gt;$Y84,Einstellungen!$C$4,IF($X84=$Y84,1,0)))</f>
        <v/>
      </c>
      <c r="AF84" s="137" t="str">
        <f ca="1">IF($AA84=0,"",IF($X84&lt;$Y84,Einstellungen!$C$4,IF($X84=$Y84,1,0)))</f>
        <v/>
      </c>
    </row>
    <row r="85" spans="6:32" s="2" customFormat="1" x14ac:dyDescent="0.25">
      <c r="F85" s="1"/>
      <c r="G85" s="1"/>
      <c r="H85" s="1"/>
      <c r="I85" s="1"/>
      <c r="J85" s="1"/>
      <c r="K85" s="1"/>
      <c r="L85" s="1"/>
      <c r="M85" s="1"/>
      <c r="U85" s="63" t="s">
        <v>37</v>
      </c>
      <c r="V85" s="37" t="str">
        <f ca="1">Planung!$L27</f>
        <v/>
      </c>
      <c r="W85" s="1" t="str">
        <f ca="1">Planung!$N27</f>
        <v/>
      </c>
      <c r="X85" s="1" t="str">
        <f ca="1">IF(AND(Turnierplan!$I33&lt;&gt;"",Turnierplan!$K33&lt;&gt;"",Turnierplan!$F33&lt;&gt;Turnierplan!$H33,$V85&lt;&gt;"",$W85&lt;&gt;""),Turnierplan!$I33,"")</f>
        <v/>
      </c>
      <c r="Y85" s="32" t="str">
        <f ca="1">IF(AND(Turnierplan!$I33&lt;&gt;"",Turnierplan!$K33&lt;&gt;"",Turnierplan!$F33&lt;&gt;Turnierplan!$H33,$V85&lt;&gt;"",$W85&lt;&gt;""),Turnierplan!$K33,"")</f>
        <v/>
      </c>
      <c r="Z85" s="31" t="str">
        <f t="shared" ca="1" si="81"/>
        <v/>
      </c>
      <c r="AA85" s="1">
        <f t="shared" ca="1" si="80"/>
        <v>0</v>
      </c>
      <c r="AB85" s="1" t="str">
        <f ca="1">IF(AA85&gt;0,X85&amp;Sprache!$E$71&amp;Y85,"")</f>
        <v/>
      </c>
      <c r="AD85" s="137"/>
      <c r="AE85" s="142" t="str">
        <f ca="1">IF($AA85=0,"",IF($X85&gt;$Y85,Einstellungen!$C$4,IF($X85=$Y85,1,0)))</f>
        <v/>
      </c>
      <c r="AF85" s="137" t="str">
        <f ca="1">IF($AA85=0,"",IF($X85&lt;$Y85,Einstellungen!$C$4,IF($X85=$Y85,1,0)))</f>
        <v/>
      </c>
    </row>
    <row r="86" spans="6:32" s="2" customFormat="1" x14ac:dyDescent="0.25">
      <c r="F86" s="1"/>
      <c r="G86" s="1"/>
      <c r="H86" s="1"/>
      <c r="I86" s="1"/>
      <c r="J86" s="1"/>
      <c r="K86" s="1"/>
      <c r="L86" s="1"/>
      <c r="M86" s="1"/>
      <c r="U86" s="63" t="s">
        <v>38</v>
      </c>
      <c r="V86" s="37" t="str">
        <f ca="1">Planung!$L28</f>
        <v/>
      </c>
      <c r="W86" s="1" t="str">
        <f ca="1">Planung!$N28</f>
        <v/>
      </c>
      <c r="X86" s="1" t="str">
        <f ca="1">IF(AND(Turnierplan!$I34&lt;&gt;"",Turnierplan!$K34&lt;&gt;"",Turnierplan!$F34&lt;&gt;Turnierplan!$H34,$V86&lt;&gt;"",$W86&lt;&gt;""),Turnierplan!$I34,"")</f>
        <v/>
      </c>
      <c r="Y86" s="32" t="str">
        <f ca="1">IF(AND(Turnierplan!$I34&lt;&gt;"",Turnierplan!$K34&lt;&gt;"",Turnierplan!$F34&lt;&gt;Turnierplan!$H34,$V86&lt;&gt;"",$W86&lt;&gt;""),Turnierplan!$K34,"")</f>
        <v/>
      </c>
      <c r="Z86" s="31" t="str">
        <f t="shared" ca="1" si="81"/>
        <v/>
      </c>
      <c r="AA86" s="1">
        <f t="shared" ca="1" si="80"/>
        <v>0</v>
      </c>
      <c r="AB86" s="1" t="str">
        <f ca="1">IF(AA86&gt;0,X86&amp;Sprache!$E$71&amp;Y86,"")</f>
        <v/>
      </c>
      <c r="AD86" s="137"/>
      <c r="AE86" s="142" t="str">
        <f ca="1">IF($AA86=0,"",IF($X86&gt;$Y86,Einstellungen!$C$4,IF($X86=$Y86,1,0)))</f>
        <v/>
      </c>
      <c r="AF86" s="137" t="str">
        <f ca="1">IF($AA86=0,"",IF($X86&lt;$Y86,Einstellungen!$C$4,IF($X86=$Y86,1,0)))</f>
        <v/>
      </c>
    </row>
    <row r="87" spans="6:32" s="2" customFormat="1" x14ac:dyDescent="0.25">
      <c r="F87" s="1"/>
      <c r="G87" s="1"/>
      <c r="H87" s="1"/>
      <c r="I87" s="1"/>
      <c r="J87" s="1"/>
      <c r="K87" s="1"/>
      <c r="L87" s="1"/>
      <c r="M87" s="1"/>
      <c r="U87" s="63" t="s">
        <v>39</v>
      </c>
      <c r="V87" s="37" t="str">
        <f ca="1">Planung!$L29</f>
        <v/>
      </c>
      <c r="W87" s="1" t="str">
        <f ca="1">Planung!$N29</f>
        <v/>
      </c>
      <c r="X87" s="1" t="str">
        <f ca="1">IF(AND(Turnierplan!$I35&lt;&gt;"",Turnierplan!$K35&lt;&gt;"",Turnierplan!$F35&lt;&gt;Turnierplan!$H35,$V87&lt;&gt;"",$W87&lt;&gt;""),Turnierplan!$I35,"")</f>
        <v/>
      </c>
      <c r="Y87" s="32" t="str">
        <f ca="1">IF(AND(Turnierplan!$I35&lt;&gt;"",Turnierplan!$K35&lt;&gt;"",Turnierplan!$F35&lt;&gt;Turnierplan!$H35,$V87&lt;&gt;"",$W87&lt;&gt;""),Turnierplan!$K35,"")</f>
        <v/>
      </c>
      <c r="Z87" s="31" t="str">
        <f t="shared" ca="1" si="81"/>
        <v/>
      </c>
      <c r="AA87" s="1">
        <f t="shared" ca="1" si="80"/>
        <v>0</v>
      </c>
      <c r="AB87" s="1" t="str">
        <f ca="1">IF(AA87&gt;0,X87&amp;Sprache!$E$71&amp;Y87,"")</f>
        <v/>
      </c>
      <c r="AD87" s="137"/>
      <c r="AE87" s="142" t="str">
        <f ca="1">IF($AA87=0,"",IF($X87&gt;$Y87,Einstellungen!$C$4,IF($X87=$Y87,1,0)))</f>
        <v/>
      </c>
      <c r="AF87" s="137" t="str">
        <f ca="1">IF($AA87=0,"",IF($X87&lt;$Y87,Einstellungen!$C$4,IF($X87=$Y87,1,0)))</f>
        <v/>
      </c>
    </row>
    <row r="88" spans="6:32" s="2" customFormat="1" x14ac:dyDescent="0.25">
      <c r="F88" s="1"/>
      <c r="G88" s="1"/>
      <c r="H88" s="1"/>
      <c r="I88" s="1"/>
      <c r="J88" s="1"/>
      <c r="K88" s="1"/>
      <c r="L88" s="1"/>
      <c r="M88" s="1"/>
      <c r="U88" s="63" t="s">
        <v>40</v>
      </c>
      <c r="V88" s="37" t="str">
        <f ca="1">Planung!$L30</f>
        <v/>
      </c>
      <c r="W88" s="1" t="str">
        <f ca="1">Planung!$N30</f>
        <v/>
      </c>
      <c r="X88" s="1" t="str">
        <f ca="1">IF(AND(Turnierplan!$I36&lt;&gt;"",Turnierplan!$K36&lt;&gt;"",Turnierplan!$F36&lt;&gt;Turnierplan!$H36,$V88&lt;&gt;"",$W88&lt;&gt;""),Turnierplan!$I36,"")</f>
        <v/>
      </c>
      <c r="Y88" s="32" t="str">
        <f ca="1">IF(AND(Turnierplan!$I36&lt;&gt;"",Turnierplan!$K36&lt;&gt;"",Turnierplan!$F36&lt;&gt;Turnierplan!$H36,$V88&lt;&gt;"",$W88&lt;&gt;""),Turnierplan!$K36,"")</f>
        <v/>
      </c>
      <c r="Z88" s="31" t="str">
        <f t="shared" ca="1" si="81"/>
        <v/>
      </c>
      <c r="AA88" s="1">
        <f t="shared" ca="1" si="80"/>
        <v>0</v>
      </c>
      <c r="AB88" s="1" t="str">
        <f ca="1">IF(AA88&gt;0,X88&amp;Sprache!$E$71&amp;Y88,"")</f>
        <v/>
      </c>
      <c r="AD88" s="137"/>
      <c r="AE88" s="142" t="str">
        <f ca="1">IF($AA88=0,"",IF($X88&gt;$Y88,Einstellungen!$C$4,IF($X88=$Y88,1,0)))</f>
        <v/>
      </c>
      <c r="AF88" s="137" t="str">
        <f ca="1">IF($AA88=0,"",IF($X88&lt;$Y88,Einstellungen!$C$4,IF($X88=$Y88,1,0)))</f>
        <v/>
      </c>
    </row>
    <row r="89" spans="6:32" s="2" customFormat="1" x14ac:dyDescent="0.25">
      <c r="F89" s="1"/>
      <c r="G89" s="1"/>
      <c r="H89" s="1"/>
      <c r="I89" s="1"/>
      <c r="J89" s="1"/>
      <c r="K89" s="1"/>
      <c r="L89" s="1"/>
      <c r="M89" s="1"/>
      <c r="U89" s="63" t="s">
        <v>41</v>
      </c>
      <c r="V89" s="37" t="str">
        <f ca="1">Planung!$L31</f>
        <v/>
      </c>
      <c r="W89" s="1" t="str">
        <f ca="1">Planung!$N31</f>
        <v/>
      </c>
      <c r="X89" s="1" t="str">
        <f ca="1">IF(AND(Turnierplan!$I37&lt;&gt;"",Turnierplan!$K37&lt;&gt;"",Turnierplan!$F37&lt;&gt;Turnierplan!$H37,$V89&lt;&gt;"",$W89&lt;&gt;""),Turnierplan!$I37,"")</f>
        <v/>
      </c>
      <c r="Y89" s="32" t="str">
        <f ca="1">IF(AND(Turnierplan!$I37&lt;&gt;"",Turnierplan!$K37&lt;&gt;"",Turnierplan!$F37&lt;&gt;Turnierplan!$H37,$V89&lt;&gt;"",$W89&lt;&gt;""),Turnierplan!$K37,"")</f>
        <v/>
      </c>
      <c r="Z89" s="31" t="str">
        <f t="shared" ca="1" si="81"/>
        <v/>
      </c>
      <c r="AA89" s="1">
        <f t="shared" ca="1" si="80"/>
        <v>0</v>
      </c>
      <c r="AB89" s="1" t="str">
        <f ca="1">IF(AA89&gt;0,X89&amp;Sprache!$E$71&amp;Y89,"")</f>
        <v/>
      </c>
      <c r="AD89" s="137"/>
      <c r="AE89" s="142" t="str">
        <f ca="1">IF($AA89=0,"",IF($X89&gt;$Y89,Einstellungen!$C$4,IF($X89=$Y89,1,0)))</f>
        <v/>
      </c>
      <c r="AF89" s="137" t="str">
        <f ca="1">IF($AA89=0,"",IF($X89&lt;$Y89,Einstellungen!$C$4,IF($X89=$Y89,1,0)))</f>
        <v/>
      </c>
    </row>
    <row r="90" spans="6:32" s="2" customFormat="1" x14ac:dyDescent="0.25">
      <c r="F90" s="1"/>
      <c r="G90" s="1"/>
      <c r="H90" s="1"/>
      <c r="I90" s="1"/>
      <c r="J90" s="1"/>
      <c r="K90" s="1"/>
      <c r="L90" s="1"/>
      <c r="M90" s="1"/>
      <c r="U90" s="63" t="s">
        <v>42</v>
      </c>
      <c r="V90" s="37" t="str">
        <f ca="1">Planung!$L32</f>
        <v/>
      </c>
      <c r="W90" s="1" t="str">
        <f ca="1">Planung!$N32</f>
        <v/>
      </c>
      <c r="X90" s="1" t="str">
        <f ca="1">IF(AND(Turnierplan!$I38&lt;&gt;"",Turnierplan!$K38&lt;&gt;"",Turnierplan!$F38&lt;&gt;Turnierplan!$H38,$V90&lt;&gt;"",$W90&lt;&gt;""),Turnierplan!$I38,"")</f>
        <v/>
      </c>
      <c r="Y90" s="32" t="str">
        <f ca="1">IF(AND(Turnierplan!$I38&lt;&gt;"",Turnierplan!$K38&lt;&gt;"",Turnierplan!$F38&lt;&gt;Turnierplan!$H38,$V90&lt;&gt;"",$W90&lt;&gt;""),Turnierplan!$K38,"")</f>
        <v/>
      </c>
      <c r="Z90" s="31" t="str">
        <f t="shared" ca="1" si="81"/>
        <v/>
      </c>
      <c r="AA90" s="1">
        <f t="shared" ca="1" si="80"/>
        <v>0</v>
      </c>
      <c r="AB90" s="1" t="str">
        <f ca="1">IF(AA90&gt;0,X90&amp;Sprache!$E$71&amp;Y90,"")</f>
        <v/>
      </c>
      <c r="AD90" s="137"/>
      <c r="AE90" s="142" t="str">
        <f ca="1">IF($AA90=0,"",IF($X90&gt;$Y90,Einstellungen!$C$4,IF($X90=$Y90,1,0)))</f>
        <v/>
      </c>
      <c r="AF90" s="137" t="str">
        <f ca="1">IF($AA90=0,"",IF($X90&lt;$Y90,Einstellungen!$C$4,IF($X90=$Y90,1,0)))</f>
        <v/>
      </c>
    </row>
    <row r="91" spans="6:32" s="2" customFormat="1" x14ac:dyDescent="0.25">
      <c r="F91" s="1"/>
      <c r="G91" s="1"/>
      <c r="H91" s="1"/>
      <c r="I91" s="1"/>
      <c r="J91" s="1"/>
      <c r="K91" s="1"/>
      <c r="L91" s="1"/>
      <c r="M91" s="1"/>
      <c r="U91" s="63" t="s">
        <v>43</v>
      </c>
      <c r="V91" s="37" t="str">
        <f ca="1">Planung!$L33</f>
        <v/>
      </c>
      <c r="W91" s="1" t="str">
        <f ca="1">Planung!$N33</f>
        <v/>
      </c>
      <c r="X91" s="1" t="str">
        <f ca="1">IF(AND(Turnierplan!$I39&lt;&gt;"",Turnierplan!$K39&lt;&gt;"",Turnierplan!$F39&lt;&gt;Turnierplan!$H39,$V91&lt;&gt;"",$W91&lt;&gt;""),Turnierplan!$I39,"")</f>
        <v/>
      </c>
      <c r="Y91" s="32" t="str">
        <f ca="1">IF(AND(Turnierplan!$I39&lt;&gt;"",Turnierplan!$K39&lt;&gt;"",Turnierplan!$F39&lt;&gt;Turnierplan!$H39,$V91&lt;&gt;"",$W91&lt;&gt;""),Turnierplan!$K39,"")</f>
        <v/>
      </c>
      <c r="Z91" s="31" t="str">
        <f t="shared" ca="1" si="81"/>
        <v/>
      </c>
      <c r="AA91" s="1">
        <f t="shared" ca="1" si="80"/>
        <v>0</v>
      </c>
      <c r="AB91" s="1" t="str">
        <f ca="1">IF(AA91&gt;0,X91&amp;Sprache!$E$71&amp;Y91,"")</f>
        <v/>
      </c>
      <c r="AD91" s="137"/>
      <c r="AE91" s="142" t="str">
        <f ca="1">IF($AA91=0,"",IF($X91&gt;$Y91,Einstellungen!$C$4,IF($X91=$Y91,1,0)))</f>
        <v/>
      </c>
      <c r="AF91" s="137" t="str">
        <f ca="1">IF($AA91=0,"",IF($X91&lt;$Y91,Einstellungen!$C$4,IF($X91=$Y91,1,0)))</f>
        <v/>
      </c>
    </row>
    <row r="92" spans="6:32" s="2" customFormat="1" x14ac:dyDescent="0.25">
      <c r="F92" s="1"/>
      <c r="G92" s="1"/>
      <c r="H92" s="1"/>
      <c r="I92" s="1"/>
      <c r="J92" s="1"/>
      <c r="K92" s="1"/>
      <c r="L92" s="1"/>
      <c r="M92" s="1"/>
      <c r="U92" s="63" t="s">
        <v>44</v>
      </c>
      <c r="V92" s="37" t="str">
        <f ca="1">Planung!$L34</f>
        <v/>
      </c>
      <c r="W92" s="1" t="str">
        <f ca="1">Planung!$N34</f>
        <v/>
      </c>
      <c r="X92" s="1" t="str">
        <f ca="1">IF(AND(Turnierplan!$I40&lt;&gt;"",Turnierplan!$K40&lt;&gt;"",Turnierplan!$F40&lt;&gt;Turnierplan!$H40,$V92&lt;&gt;"",$W92&lt;&gt;""),Turnierplan!$I40,"")</f>
        <v/>
      </c>
      <c r="Y92" s="32" t="str">
        <f ca="1">IF(AND(Turnierplan!$I40&lt;&gt;"",Turnierplan!$K40&lt;&gt;"",Turnierplan!$F40&lt;&gt;Turnierplan!$H40,$V92&lt;&gt;"",$W92&lt;&gt;""),Turnierplan!$K40,"")</f>
        <v/>
      </c>
      <c r="Z92" s="31" t="str">
        <f t="shared" ca="1" si="81"/>
        <v/>
      </c>
      <c r="AA92" s="1">
        <f t="shared" ca="1" si="80"/>
        <v>0</v>
      </c>
      <c r="AB92" s="1" t="str">
        <f ca="1">IF(AA92&gt;0,X92&amp;Sprache!$E$71&amp;Y92,"")</f>
        <v/>
      </c>
      <c r="AD92" s="137"/>
      <c r="AE92" s="142" t="str">
        <f ca="1">IF($AA92=0,"",IF($X92&gt;$Y92,Einstellungen!$C$4,IF($X92=$Y92,1,0)))</f>
        <v/>
      </c>
      <c r="AF92" s="137" t="str">
        <f ca="1">IF($AA92=0,"",IF($X92&lt;$Y92,Einstellungen!$C$4,IF($X92=$Y92,1,0)))</f>
        <v/>
      </c>
    </row>
    <row r="93" spans="6:32" s="2" customFormat="1" ht="12" thickBot="1" x14ac:dyDescent="0.3">
      <c r="F93" s="1"/>
      <c r="G93" s="1"/>
      <c r="H93" s="1"/>
      <c r="I93" s="1"/>
      <c r="J93" s="1"/>
      <c r="K93" s="1"/>
      <c r="L93" s="1"/>
      <c r="M93" s="1"/>
      <c r="U93" s="63" t="s">
        <v>45</v>
      </c>
      <c r="V93" s="37" t="str">
        <f ca="1">Planung!$L35</f>
        <v/>
      </c>
      <c r="W93" s="1" t="str">
        <f ca="1">Planung!$N35</f>
        <v/>
      </c>
      <c r="X93" s="1" t="str">
        <f ca="1">IF(AND(Turnierplan!$I41&lt;&gt;"",Turnierplan!$K41&lt;&gt;"",Turnierplan!$F41&lt;&gt;Turnierplan!$H41,$V93&lt;&gt;"",$W93&lt;&gt;""),Turnierplan!$I41,"")</f>
        <v/>
      </c>
      <c r="Y93" s="32" t="str">
        <f ca="1">IF(AND(Turnierplan!$I41&lt;&gt;"",Turnierplan!$K41&lt;&gt;"",Turnierplan!$F41&lt;&gt;Turnierplan!$H41,$V93&lt;&gt;"",$W93&lt;&gt;""),Turnierplan!$K41,"")</f>
        <v/>
      </c>
      <c r="Z93" s="31" t="str">
        <f t="shared" ca="1" si="81"/>
        <v/>
      </c>
      <c r="AA93" s="1">
        <f t="shared" ca="1" si="80"/>
        <v>0</v>
      </c>
      <c r="AB93" s="1" t="str">
        <f ca="1">IF(AA93&gt;0,X93&amp;Sprache!$E$71&amp;Y93,"")</f>
        <v/>
      </c>
      <c r="AD93" s="137"/>
      <c r="AE93" s="142" t="str">
        <f ca="1">IF($AA93=0,"",IF($X93&gt;$Y93,Einstellungen!$C$4,IF($X93=$Y93,1,0)))</f>
        <v/>
      </c>
      <c r="AF93" s="137" t="str">
        <f ca="1">IF($AA93=0,"",IF($X93&lt;$Y93,Einstellungen!$C$4,IF($X93=$Y93,1,0)))</f>
        <v/>
      </c>
    </row>
    <row r="94" spans="6:32" s="2" customFormat="1" ht="12" thickTop="1" x14ac:dyDescent="0.25">
      <c r="F94" s="1"/>
      <c r="G94" s="1"/>
      <c r="H94" s="1"/>
      <c r="I94" s="1"/>
      <c r="J94" s="1"/>
      <c r="K94" s="1"/>
      <c r="L94" s="1"/>
      <c r="M94" s="1"/>
      <c r="U94" s="301" t="s">
        <v>46</v>
      </c>
      <c r="V94" s="302" t="str">
        <f>""</f>
        <v/>
      </c>
      <c r="W94" s="303" t="str">
        <f>""</f>
        <v/>
      </c>
      <c r="X94" s="303" t="str">
        <f>""</f>
        <v/>
      </c>
      <c r="Y94" s="304" t="str">
        <f>""</f>
        <v/>
      </c>
      <c r="Z94" s="305" t="str">
        <f>""</f>
        <v/>
      </c>
      <c r="AA94" s="303">
        <f t="shared" si="80"/>
        <v>0</v>
      </c>
      <c r="AB94" s="303" t="str">
        <f>""</f>
        <v/>
      </c>
      <c r="AC94" s="306"/>
      <c r="AD94" s="307"/>
      <c r="AE94" s="308" t="str">
        <f>IF($AA94=0,"",IF($X94&gt;$Y94,Einstellungen!$C$4,IF($X94=$Y94,1,0)))</f>
        <v/>
      </c>
      <c r="AF94" s="307" t="str">
        <f>IF($AA94=0,"",IF($X94&lt;$Y94,Einstellungen!$C$4,IF($X94=$Y94,1,0)))</f>
        <v/>
      </c>
    </row>
    <row r="95" spans="6:32" s="2" customFormat="1" x14ac:dyDescent="0.25">
      <c r="F95" s="1"/>
      <c r="G95" s="1"/>
      <c r="H95" s="1"/>
      <c r="I95" s="1"/>
      <c r="J95" s="1"/>
      <c r="K95" s="1"/>
      <c r="L95" s="1"/>
      <c r="M95" s="1"/>
      <c r="U95" s="63" t="s">
        <v>47</v>
      </c>
      <c r="V95" s="37" t="str">
        <f>""</f>
        <v/>
      </c>
      <c r="W95" s="1" t="str">
        <f>""</f>
        <v/>
      </c>
      <c r="X95" s="1" t="str">
        <f>""</f>
        <v/>
      </c>
      <c r="Y95" s="32" t="str">
        <f>""</f>
        <v/>
      </c>
      <c r="Z95" s="31" t="str">
        <f>""</f>
        <v/>
      </c>
      <c r="AA95" s="1">
        <f t="shared" si="80"/>
        <v>0</v>
      </c>
      <c r="AB95" s="1" t="str">
        <f>""</f>
        <v/>
      </c>
      <c r="AD95" s="137"/>
      <c r="AE95" s="142" t="str">
        <f>IF($AA95=0,"",IF($X95&gt;$Y95,Einstellungen!$C$4,IF($X95=$Y95,1,0)))</f>
        <v/>
      </c>
      <c r="AF95" s="137" t="str">
        <f>IF($AA95=0,"",IF($X95&lt;$Y95,Einstellungen!$C$4,IF($X95=$Y95,1,0)))</f>
        <v/>
      </c>
    </row>
    <row r="96" spans="6:32" s="2" customFormat="1" x14ac:dyDescent="0.25">
      <c r="F96" s="1"/>
      <c r="G96" s="1"/>
      <c r="H96" s="1"/>
      <c r="I96" s="1"/>
      <c r="J96" s="1"/>
      <c r="K96" s="1"/>
      <c r="L96" s="1"/>
      <c r="M96" s="1"/>
      <c r="U96" s="63" t="s">
        <v>48</v>
      </c>
      <c r="V96" s="37" t="str">
        <f>""</f>
        <v/>
      </c>
      <c r="W96" s="1" t="str">
        <f>""</f>
        <v/>
      </c>
      <c r="X96" s="1" t="str">
        <f>""</f>
        <v/>
      </c>
      <c r="Y96" s="32" t="str">
        <f>""</f>
        <v/>
      </c>
      <c r="Z96" s="31" t="str">
        <f>""</f>
        <v/>
      </c>
      <c r="AA96" s="1">
        <f t="shared" si="80"/>
        <v>0</v>
      </c>
      <c r="AB96" s="1" t="str">
        <f>""</f>
        <v/>
      </c>
      <c r="AD96" s="137"/>
      <c r="AE96" s="142" t="str">
        <f>IF($AA96=0,"",IF($X96&gt;$Y96,Einstellungen!$C$4,IF($X96=$Y96,1,0)))</f>
        <v/>
      </c>
      <c r="AF96" s="137" t="str">
        <f>IF($AA96=0,"",IF($X96&lt;$Y96,Einstellungen!$C$4,IF($X96=$Y96,1,0)))</f>
        <v/>
      </c>
    </row>
    <row r="97" spans="6:32" s="2" customFormat="1" x14ac:dyDescent="0.25">
      <c r="F97" s="1"/>
      <c r="G97" s="1"/>
      <c r="H97" s="1"/>
      <c r="I97" s="1"/>
      <c r="J97" s="1"/>
      <c r="K97" s="1"/>
      <c r="L97" s="1"/>
      <c r="M97" s="1"/>
      <c r="U97" s="63" t="s">
        <v>49</v>
      </c>
      <c r="V97" s="37" t="str">
        <f>""</f>
        <v/>
      </c>
      <c r="W97" s="1" t="str">
        <f>""</f>
        <v/>
      </c>
      <c r="X97" s="1" t="str">
        <f>""</f>
        <v/>
      </c>
      <c r="Y97" s="32" t="str">
        <f>""</f>
        <v/>
      </c>
      <c r="Z97" s="31" t="str">
        <f>""</f>
        <v/>
      </c>
      <c r="AA97" s="1">
        <f t="shared" si="80"/>
        <v>0</v>
      </c>
      <c r="AB97" s="1" t="str">
        <f>""</f>
        <v/>
      </c>
      <c r="AD97" s="137"/>
      <c r="AE97" s="142" t="str">
        <f>IF($AA97=0,"",IF($X97&gt;$Y97,Einstellungen!$C$4,IF($X97=$Y97,1,0)))</f>
        <v/>
      </c>
      <c r="AF97" s="137" t="str">
        <f>IF($AA97=0,"",IF($X97&lt;$Y97,Einstellungen!$C$4,IF($X97=$Y97,1,0)))</f>
        <v/>
      </c>
    </row>
    <row r="98" spans="6:32" s="2" customFormat="1" x14ac:dyDescent="0.25">
      <c r="F98" s="1"/>
      <c r="G98" s="1"/>
      <c r="H98" s="1"/>
      <c r="I98" s="1"/>
      <c r="J98" s="1"/>
      <c r="K98" s="1"/>
      <c r="L98" s="1"/>
      <c r="M98" s="1"/>
      <c r="U98" s="63" t="s">
        <v>50</v>
      </c>
      <c r="V98" s="37" t="str">
        <f>""</f>
        <v/>
      </c>
      <c r="W98" s="1" t="str">
        <f>""</f>
        <v/>
      </c>
      <c r="X98" s="1" t="str">
        <f>""</f>
        <v/>
      </c>
      <c r="Y98" s="32" t="str">
        <f>""</f>
        <v/>
      </c>
      <c r="Z98" s="31" t="str">
        <f>""</f>
        <v/>
      </c>
      <c r="AA98" s="1">
        <f t="shared" si="80"/>
        <v>0</v>
      </c>
      <c r="AB98" s="1" t="str">
        <f>""</f>
        <v/>
      </c>
      <c r="AD98" s="137"/>
      <c r="AE98" s="142" t="str">
        <f>IF($AA98=0,"",IF($X98&gt;$Y98,Einstellungen!$C$4,IF($X98=$Y98,1,0)))</f>
        <v/>
      </c>
      <c r="AF98" s="137" t="str">
        <f>IF($AA98=0,"",IF($X98&lt;$Y98,Einstellungen!$C$4,IF($X98=$Y98,1,0)))</f>
        <v/>
      </c>
    </row>
    <row r="99" spans="6:32" s="2" customFormat="1" x14ac:dyDescent="0.25">
      <c r="F99" s="1"/>
      <c r="G99" s="1"/>
      <c r="H99" s="1"/>
      <c r="I99" s="1"/>
      <c r="J99" s="1"/>
      <c r="K99" s="1"/>
      <c r="L99" s="1"/>
      <c r="M99" s="1"/>
      <c r="U99" s="63" t="s">
        <v>51</v>
      </c>
      <c r="V99" s="37" t="str">
        <f>""</f>
        <v/>
      </c>
      <c r="W99" s="1" t="str">
        <f>""</f>
        <v/>
      </c>
      <c r="X99" s="1" t="str">
        <f>""</f>
        <v/>
      </c>
      <c r="Y99" s="32" t="str">
        <f>""</f>
        <v/>
      </c>
      <c r="Z99" s="31" t="str">
        <f>""</f>
        <v/>
      </c>
      <c r="AA99" s="1">
        <f t="shared" si="80"/>
        <v>0</v>
      </c>
      <c r="AB99" s="1" t="str">
        <f>""</f>
        <v/>
      </c>
      <c r="AD99" s="137"/>
      <c r="AE99" s="142" t="str">
        <f>IF($AA99=0,"",IF($X99&gt;$Y99,Einstellungen!$C$4,IF($X99=$Y99,1,0)))</f>
        <v/>
      </c>
      <c r="AF99" s="137" t="str">
        <f>IF($AA99=0,"",IF($X99&lt;$Y99,Einstellungen!$C$4,IF($X99=$Y99,1,0)))</f>
        <v/>
      </c>
    </row>
    <row r="100" spans="6:32" s="2" customFormat="1" x14ac:dyDescent="0.25">
      <c r="F100" s="1"/>
      <c r="G100" s="1"/>
      <c r="H100" s="1"/>
      <c r="I100" s="1"/>
      <c r="J100" s="1"/>
      <c r="K100" s="1"/>
      <c r="L100" s="1"/>
      <c r="M100" s="1"/>
      <c r="U100" s="63" t="s">
        <v>60</v>
      </c>
      <c r="V100" s="37" t="str">
        <f>""</f>
        <v/>
      </c>
      <c r="W100" s="1" t="str">
        <f>""</f>
        <v/>
      </c>
      <c r="X100" s="1" t="str">
        <f>""</f>
        <v/>
      </c>
      <c r="Y100" s="32" t="str">
        <f>""</f>
        <v/>
      </c>
      <c r="Z100" s="31" t="str">
        <f>""</f>
        <v/>
      </c>
      <c r="AA100" s="1">
        <f t="shared" si="80"/>
        <v>0</v>
      </c>
      <c r="AB100" s="1" t="str">
        <f>""</f>
        <v/>
      </c>
      <c r="AD100" s="137"/>
      <c r="AE100" s="142" t="str">
        <f>IF($AA100=0,"",IF($X100&gt;$Y100,Einstellungen!$C$4,IF($X100=$Y100,1,0)))</f>
        <v/>
      </c>
      <c r="AF100" s="137" t="str">
        <f>IF($AA100=0,"",IF($X100&lt;$Y100,Einstellungen!$C$4,IF($X100=$Y100,1,0)))</f>
        <v/>
      </c>
    </row>
    <row r="101" spans="6:32" s="2" customFormat="1" x14ac:dyDescent="0.25">
      <c r="F101" s="1"/>
      <c r="G101" s="1"/>
      <c r="H101" s="1"/>
      <c r="I101" s="1"/>
      <c r="J101" s="1"/>
      <c r="K101" s="1"/>
      <c r="L101" s="1"/>
      <c r="M101" s="1"/>
      <c r="U101" s="63" t="s">
        <v>61</v>
      </c>
      <c r="V101" s="37" t="str">
        <f>""</f>
        <v/>
      </c>
      <c r="W101" s="1" t="str">
        <f>""</f>
        <v/>
      </c>
      <c r="X101" s="1" t="str">
        <f>""</f>
        <v/>
      </c>
      <c r="Y101" s="32" t="str">
        <f>""</f>
        <v/>
      </c>
      <c r="Z101" s="31" t="str">
        <f>""</f>
        <v/>
      </c>
      <c r="AA101" s="1">
        <f t="shared" si="80"/>
        <v>0</v>
      </c>
      <c r="AB101" s="1" t="str">
        <f>""</f>
        <v/>
      </c>
      <c r="AD101" s="137"/>
      <c r="AE101" s="142" t="str">
        <f>IF($AA101=0,"",IF($X101&gt;$Y101,Einstellungen!$C$4,IF($X101=$Y101,1,0)))</f>
        <v/>
      </c>
      <c r="AF101" s="137" t="str">
        <f>IF($AA101=0,"",IF($X101&lt;$Y101,Einstellungen!$C$4,IF($X101=$Y101,1,0)))</f>
        <v/>
      </c>
    </row>
    <row r="102" spans="6:32" s="2" customFormat="1" x14ac:dyDescent="0.25">
      <c r="F102" s="1"/>
      <c r="G102" s="1"/>
      <c r="H102" s="1"/>
      <c r="I102" s="1"/>
      <c r="J102" s="1"/>
      <c r="K102" s="1"/>
      <c r="L102" s="1"/>
      <c r="M102" s="1"/>
      <c r="U102" s="63" t="s">
        <v>62</v>
      </c>
      <c r="V102" s="37" t="str">
        <f>""</f>
        <v/>
      </c>
      <c r="W102" s="1" t="str">
        <f>""</f>
        <v/>
      </c>
      <c r="X102" s="1" t="str">
        <f>""</f>
        <v/>
      </c>
      <c r="Y102" s="32" t="str">
        <f>""</f>
        <v/>
      </c>
      <c r="Z102" s="31" t="str">
        <f>""</f>
        <v/>
      </c>
      <c r="AA102" s="1">
        <f t="shared" si="80"/>
        <v>0</v>
      </c>
      <c r="AB102" s="1" t="str">
        <f>""</f>
        <v/>
      </c>
      <c r="AD102" s="137"/>
      <c r="AE102" s="142" t="str">
        <f>IF($AA102=0,"",IF($X102&gt;$Y102,Einstellungen!$C$4,IF($X102=$Y102,1,0)))</f>
        <v/>
      </c>
      <c r="AF102" s="137" t="str">
        <f>IF($AA102=0,"",IF($X102&lt;$Y102,Einstellungen!$C$4,IF($X102=$Y102,1,0)))</f>
        <v/>
      </c>
    </row>
    <row r="103" spans="6:32" s="2" customFormat="1" x14ac:dyDescent="0.25">
      <c r="F103" s="1"/>
      <c r="G103" s="1"/>
      <c r="H103" s="1"/>
      <c r="I103" s="1"/>
      <c r="J103" s="1"/>
      <c r="K103" s="1"/>
      <c r="L103" s="1"/>
      <c r="M103" s="1"/>
      <c r="U103" s="63" t="s">
        <v>63</v>
      </c>
      <c r="V103" s="37" t="str">
        <f>""</f>
        <v/>
      </c>
      <c r="W103" s="1" t="str">
        <f>""</f>
        <v/>
      </c>
      <c r="X103" s="1" t="str">
        <f>""</f>
        <v/>
      </c>
      <c r="Y103" s="32" t="str">
        <f>""</f>
        <v/>
      </c>
      <c r="Z103" s="31" t="str">
        <f>""</f>
        <v/>
      </c>
      <c r="AA103" s="1">
        <f t="shared" si="80"/>
        <v>0</v>
      </c>
      <c r="AB103" s="1" t="str">
        <f>""</f>
        <v/>
      </c>
      <c r="AD103" s="137"/>
      <c r="AE103" s="142" t="str">
        <f>IF($AA103=0,"",IF($X103&gt;$Y103,Einstellungen!$C$4,IF($X103=$Y103,1,0)))</f>
        <v/>
      </c>
      <c r="AF103" s="137" t="str">
        <f>IF($AA103=0,"",IF($X103&lt;$Y103,Einstellungen!$C$4,IF($X103=$Y103,1,0)))</f>
        <v/>
      </c>
    </row>
    <row r="104" spans="6:32" s="2" customFormat="1" x14ac:dyDescent="0.25">
      <c r="F104" s="1"/>
      <c r="G104" s="1"/>
      <c r="H104" s="1"/>
      <c r="I104" s="1"/>
      <c r="J104" s="1"/>
      <c r="K104" s="1"/>
      <c r="L104" s="1"/>
      <c r="M104" s="1"/>
      <c r="U104" s="63" t="s">
        <v>64</v>
      </c>
      <c r="V104" s="37" t="str">
        <f>""</f>
        <v/>
      </c>
      <c r="W104" s="1" t="str">
        <f>""</f>
        <v/>
      </c>
      <c r="X104" s="1" t="str">
        <f>""</f>
        <v/>
      </c>
      <c r="Y104" s="32" t="str">
        <f>""</f>
        <v/>
      </c>
      <c r="Z104" s="31" t="str">
        <f>""</f>
        <v/>
      </c>
      <c r="AA104" s="1">
        <f t="shared" si="80"/>
        <v>0</v>
      </c>
      <c r="AB104" s="1" t="str">
        <f>""</f>
        <v/>
      </c>
      <c r="AD104" s="137"/>
      <c r="AE104" s="142" t="str">
        <f>IF($AA104=0,"",IF($X104&gt;$Y104,Einstellungen!$C$4,IF($X104=$Y104,1,0)))</f>
        <v/>
      </c>
      <c r="AF104" s="137" t="str">
        <f>IF($AA104=0,"",IF($X104&lt;$Y104,Einstellungen!$C$4,IF($X104=$Y104,1,0)))</f>
        <v/>
      </c>
    </row>
    <row r="105" spans="6:32" s="2" customFormat="1" x14ac:dyDescent="0.25">
      <c r="F105" s="1"/>
      <c r="G105" s="1"/>
      <c r="H105" s="1"/>
      <c r="I105" s="1"/>
      <c r="J105" s="1"/>
      <c r="K105" s="1"/>
      <c r="L105" s="1"/>
      <c r="M105" s="1"/>
      <c r="U105" s="63" t="s">
        <v>65</v>
      </c>
      <c r="V105" s="37" t="str">
        <f>""</f>
        <v/>
      </c>
      <c r="W105" s="1" t="str">
        <f>""</f>
        <v/>
      </c>
      <c r="X105" s="1" t="str">
        <f>""</f>
        <v/>
      </c>
      <c r="Y105" s="32" t="str">
        <f>""</f>
        <v/>
      </c>
      <c r="Z105" s="31" t="str">
        <f>""</f>
        <v/>
      </c>
      <c r="AA105" s="1">
        <f t="shared" si="80"/>
        <v>0</v>
      </c>
      <c r="AB105" s="1" t="str">
        <f>""</f>
        <v/>
      </c>
      <c r="AD105" s="137"/>
      <c r="AE105" s="142" t="str">
        <f>IF($AA105=0,"",IF($X105&gt;$Y105,Einstellungen!$C$4,IF($X105=$Y105,1,0)))</f>
        <v/>
      </c>
      <c r="AF105" s="137" t="str">
        <f>IF($AA105=0,"",IF($X105&lt;$Y105,Einstellungen!$C$4,IF($X105=$Y105,1,0)))</f>
        <v/>
      </c>
    </row>
    <row r="106" spans="6:32" s="2" customFormat="1" x14ac:dyDescent="0.25">
      <c r="F106" s="1"/>
      <c r="G106" s="1"/>
      <c r="H106" s="1"/>
      <c r="I106" s="1"/>
      <c r="J106" s="1"/>
      <c r="K106" s="1"/>
      <c r="L106" s="1"/>
      <c r="M106" s="1"/>
      <c r="U106" s="63" t="s">
        <v>66</v>
      </c>
      <c r="V106" s="37" t="str">
        <f>""</f>
        <v/>
      </c>
      <c r="W106" s="1" t="str">
        <f>""</f>
        <v/>
      </c>
      <c r="X106" s="1" t="str">
        <f>""</f>
        <v/>
      </c>
      <c r="Y106" s="32" t="str">
        <f>""</f>
        <v/>
      </c>
      <c r="Z106" s="31" t="str">
        <f>""</f>
        <v/>
      </c>
      <c r="AA106" s="1">
        <f t="shared" si="80"/>
        <v>0</v>
      </c>
      <c r="AB106" s="1" t="str">
        <f>""</f>
        <v/>
      </c>
      <c r="AD106" s="137"/>
      <c r="AE106" s="142" t="str">
        <f>IF($AA106=0,"",IF($X106&gt;$Y106,Einstellungen!$C$4,IF($X106=$Y106,1,0)))</f>
        <v/>
      </c>
      <c r="AF106" s="137" t="str">
        <f>IF($AA106=0,"",IF($X106&lt;$Y106,Einstellungen!$C$4,IF($X106=$Y106,1,0)))</f>
        <v/>
      </c>
    </row>
    <row r="107" spans="6:32" s="2" customFormat="1" x14ac:dyDescent="0.25">
      <c r="F107" s="1"/>
      <c r="G107" s="1"/>
      <c r="H107" s="1"/>
      <c r="I107" s="1"/>
      <c r="J107" s="1"/>
      <c r="K107" s="1"/>
      <c r="L107" s="1"/>
      <c r="M107" s="1"/>
      <c r="U107" s="63" t="s">
        <v>67</v>
      </c>
      <c r="V107" s="37" t="str">
        <f>""</f>
        <v/>
      </c>
      <c r="W107" s="1" t="str">
        <f>""</f>
        <v/>
      </c>
      <c r="X107" s="1" t="str">
        <f>""</f>
        <v/>
      </c>
      <c r="Y107" s="32" t="str">
        <f>""</f>
        <v/>
      </c>
      <c r="Z107" s="31" t="str">
        <f>""</f>
        <v/>
      </c>
      <c r="AA107" s="1">
        <f t="shared" si="80"/>
        <v>0</v>
      </c>
      <c r="AB107" s="1" t="str">
        <f>""</f>
        <v/>
      </c>
      <c r="AD107" s="137"/>
      <c r="AE107" s="142" t="str">
        <f>IF($AA107=0,"",IF($X107&gt;$Y107,Einstellungen!$C$4,IF($X107=$Y107,1,0)))</f>
        <v/>
      </c>
      <c r="AF107" s="137" t="str">
        <f>IF($AA107=0,"",IF($X107&lt;$Y107,Einstellungen!$C$4,IF($X107=$Y107,1,0)))</f>
        <v/>
      </c>
    </row>
    <row r="108" spans="6:32" s="2" customFormat="1" x14ac:dyDescent="0.25">
      <c r="F108" s="1"/>
      <c r="G108" s="1"/>
      <c r="H108" s="1"/>
      <c r="I108" s="1"/>
      <c r="J108" s="1"/>
      <c r="K108" s="1"/>
      <c r="L108" s="1"/>
      <c r="M108" s="1"/>
      <c r="U108" s="63" t="s">
        <v>68</v>
      </c>
      <c r="V108" s="37" t="str">
        <f>""</f>
        <v/>
      </c>
      <c r="W108" s="1" t="str">
        <f>""</f>
        <v/>
      </c>
      <c r="X108" s="1" t="str">
        <f>""</f>
        <v/>
      </c>
      <c r="Y108" s="32" t="str">
        <f>""</f>
        <v/>
      </c>
      <c r="Z108" s="31" t="str">
        <f>""</f>
        <v/>
      </c>
      <c r="AA108" s="1">
        <f t="shared" si="80"/>
        <v>0</v>
      </c>
      <c r="AB108" s="1" t="str">
        <f>""</f>
        <v/>
      </c>
      <c r="AD108" s="137"/>
      <c r="AE108" s="142" t="str">
        <f>IF($AA108=0,"",IF($X108&gt;$Y108,Einstellungen!$C$4,IF($X108=$Y108,1,0)))</f>
        <v/>
      </c>
      <c r="AF108" s="137" t="str">
        <f>IF($AA108=0,"",IF($X108&lt;$Y108,Einstellungen!$C$4,IF($X108=$Y108,1,0)))</f>
        <v/>
      </c>
    </row>
    <row r="109" spans="6:32" s="2" customFormat="1" x14ac:dyDescent="0.25">
      <c r="F109" s="1"/>
      <c r="G109" s="1"/>
      <c r="H109" s="1"/>
      <c r="I109" s="1"/>
      <c r="J109" s="1"/>
      <c r="K109" s="1"/>
      <c r="L109" s="1"/>
      <c r="M109" s="1"/>
      <c r="U109" s="63" t="s">
        <v>69</v>
      </c>
      <c r="V109" s="37" t="str">
        <f>""</f>
        <v/>
      </c>
      <c r="W109" s="1" t="str">
        <f>""</f>
        <v/>
      </c>
      <c r="X109" s="1" t="str">
        <f>""</f>
        <v/>
      </c>
      <c r="Y109" s="32" t="str">
        <f>""</f>
        <v/>
      </c>
      <c r="Z109" s="31" t="str">
        <f>""</f>
        <v/>
      </c>
      <c r="AA109" s="1">
        <f t="shared" si="80"/>
        <v>0</v>
      </c>
      <c r="AB109" s="1" t="str">
        <f>""</f>
        <v/>
      </c>
      <c r="AD109" s="137"/>
      <c r="AE109" s="142" t="str">
        <f>IF($AA109=0,"",IF($X109&gt;$Y109,Einstellungen!$C$4,IF($X109=$Y109,1,0)))</f>
        <v/>
      </c>
      <c r="AF109" s="137" t="str">
        <f>IF($AA109=0,"",IF($X109&lt;$Y109,Einstellungen!$C$4,IF($X109=$Y109,1,0)))</f>
        <v/>
      </c>
    </row>
    <row r="110" spans="6:32" s="2" customFormat="1" x14ac:dyDescent="0.25">
      <c r="F110" s="1"/>
      <c r="G110" s="1"/>
      <c r="H110" s="1"/>
      <c r="I110" s="1"/>
      <c r="J110" s="1"/>
      <c r="K110" s="1"/>
      <c r="L110" s="1"/>
      <c r="M110" s="1"/>
      <c r="U110" s="63" t="s">
        <v>70</v>
      </c>
      <c r="V110" s="37" t="str">
        <f>""</f>
        <v/>
      </c>
      <c r="W110" s="1" t="str">
        <f>""</f>
        <v/>
      </c>
      <c r="X110" s="1" t="str">
        <f>""</f>
        <v/>
      </c>
      <c r="Y110" s="32" t="str">
        <f>""</f>
        <v/>
      </c>
      <c r="Z110" s="31" t="str">
        <f>""</f>
        <v/>
      </c>
      <c r="AA110" s="1">
        <f t="shared" si="80"/>
        <v>0</v>
      </c>
      <c r="AB110" s="1" t="str">
        <f>""</f>
        <v/>
      </c>
      <c r="AD110" s="137"/>
      <c r="AE110" s="142" t="str">
        <f>IF($AA110=0,"",IF($X110&gt;$Y110,Einstellungen!$C$4,IF($X110=$Y110,1,0)))</f>
        <v/>
      </c>
      <c r="AF110" s="137" t="str">
        <f>IF($AA110=0,"",IF($X110&lt;$Y110,Einstellungen!$C$4,IF($X110=$Y110,1,0)))</f>
        <v/>
      </c>
    </row>
    <row r="111" spans="6:32" s="2" customFormat="1" x14ac:dyDescent="0.25">
      <c r="F111" s="1"/>
      <c r="G111" s="1"/>
      <c r="H111" s="1"/>
      <c r="I111" s="1"/>
      <c r="J111" s="1"/>
      <c r="K111" s="1"/>
      <c r="L111" s="1"/>
      <c r="M111" s="1"/>
      <c r="U111" s="63" t="s">
        <v>71</v>
      </c>
      <c r="V111" s="37" t="str">
        <f>""</f>
        <v/>
      </c>
      <c r="W111" s="1" t="str">
        <f>""</f>
        <v/>
      </c>
      <c r="X111" s="1" t="str">
        <f>""</f>
        <v/>
      </c>
      <c r="Y111" s="32" t="str">
        <f>""</f>
        <v/>
      </c>
      <c r="Z111" s="31" t="str">
        <f>""</f>
        <v/>
      </c>
      <c r="AA111" s="1">
        <f t="shared" si="80"/>
        <v>0</v>
      </c>
      <c r="AB111" s="1" t="str">
        <f>""</f>
        <v/>
      </c>
      <c r="AD111" s="137"/>
      <c r="AE111" s="142" t="str">
        <f>IF($AA111=0,"",IF($X111&gt;$Y111,Einstellungen!$C$4,IF($X111=$Y111,1,0)))</f>
        <v/>
      </c>
      <c r="AF111" s="137" t="str">
        <f>IF($AA111=0,"",IF($X111&lt;$Y111,Einstellungen!$C$4,IF($X111=$Y111,1,0)))</f>
        <v/>
      </c>
    </row>
    <row r="112" spans="6:32" s="2" customFormat="1" x14ac:dyDescent="0.25">
      <c r="F112" s="1"/>
      <c r="G112" s="1"/>
      <c r="H112" s="1"/>
      <c r="I112" s="1"/>
      <c r="J112" s="1"/>
      <c r="K112" s="1"/>
      <c r="L112" s="1"/>
      <c r="M112" s="1"/>
      <c r="U112" s="63" t="s">
        <v>72</v>
      </c>
      <c r="V112" s="37" t="str">
        <f>""</f>
        <v/>
      </c>
      <c r="W112" s="1" t="str">
        <f>""</f>
        <v/>
      </c>
      <c r="X112" s="1" t="str">
        <f>""</f>
        <v/>
      </c>
      <c r="Y112" s="32" t="str">
        <f>""</f>
        <v/>
      </c>
      <c r="Z112" s="31" t="str">
        <f>""</f>
        <v/>
      </c>
      <c r="AA112" s="1">
        <f t="shared" si="80"/>
        <v>0</v>
      </c>
      <c r="AB112" s="1" t="str">
        <f>""</f>
        <v/>
      </c>
      <c r="AD112" s="137"/>
      <c r="AE112" s="142" t="str">
        <f>IF($AA112=0,"",IF($X112&gt;$Y112,Einstellungen!$C$4,IF($X112=$Y112,1,0)))</f>
        <v/>
      </c>
      <c r="AF112" s="137" t="str">
        <f>IF($AA112=0,"",IF($X112&lt;$Y112,Einstellungen!$C$4,IF($X112=$Y112,1,0)))</f>
        <v/>
      </c>
    </row>
    <row r="113" spans="6:32" s="2" customFormat="1" x14ac:dyDescent="0.25">
      <c r="F113" s="1"/>
      <c r="G113" s="1"/>
      <c r="H113" s="1"/>
      <c r="I113" s="1"/>
      <c r="J113" s="1"/>
      <c r="K113" s="1"/>
      <c r="L113" s="1"/>
      <c r="M113" s="1"/>
      <c r="U113" s="63" t="s">
        <v>73</v>
      </c>
      <c r="V113" s="37" t="str">
        <f>""</f>
        <v/>
      </c>
      <c r="W113" s="1" t="str">
        <f>""</f>
        <v/>
      </c>
      <c r="X113" s="1" t="str">
        <f>""</f>
        <v/>
      </c>
      <c r="Y113" s="32" t="str">
        <f>""</f>
        <v/>
      </c>
      <c r="Z113" s="31" t="str">
        <f>""</f>
        <v/>
      </c>
      <c r="AA113" s="1">
        <f t="shared" si="80"/>
        <v>0</v>
      </c>
      <c r="AB113" s="1" t="str">
        <f>""</f>
        <v/>
      </c>
      <c r="AD113" s="137"/>
      <c r="AE113" s="142" t="str">
        <f>IF($AA113=0,"",IF($X113&gt;$Y113,Einstellungen!$C$4,IF($X113=$Y113,1,0)))</f>
        <v/>
      </c>
      <c r="AF113" s="137" t="str">
        <f>IF($AA113=0,"",IF($X113&lt;$Y113,Einstellungen!$C$4,IF($X113=$Y113,1,0)))</f>
        <v/>
      </c>
    </row>
    <row r="114" spans="6:32" s="2" customFormat="1" x14ac:dyDescent="0.25">
      <c r="F114" s="1"/>
      <c r="G114" s="1"/>
      <c r="H114" s="1"/>
      <c r="I114" s="1"/>
      <c r="J114" s="1"/>
      <c r="K114" s="1"/>
      <c r="L114" s="1"/>
      <c r="M114" s="1"/>
      <c r="U114" s="63" t="s">
        <v>74</v>
      </c>
      <c r="V114" s="37" t="str">
        <f>""</f>
        <v/>
      </c>
      <c r="W114" s="1" t="str">
        <f>""</f>
        <v/>
      </c>
      <c r="X114" s="1" t="str">
        <f>""</f>
        <v/>
      </c>
      <c r="Y114" s="32" t="str">
        <f>""</f>
        <v/>
      </c>
      <c r="Z114" s="31" t="str">
        <f>""</f>
        <v/>
      </c>
      <c r="AA114" s="1">
        <f t="shared" si="80"/>
        <v>0</v>
      </c>
      <c r="AB114" s="1" t="str">
        <f>""</f>
        <v/>
      </c>
      <c r="AD114" s="137"/>
      <c r="AE114" s="142" t="str">
        <f>IF($AA114=0,"",IF($X114&gt;$Y114,Einstellungen!$C$4,IF($X114=$Y114,1,0)))</f>
        <v/>
      </c>
      <c r="AF114" s="137" t="str">
        <f>IF($AA114=0,"",IF($X114&lt;$Y114,Einstellungen!$C$4,IF($X114=$Y114,1,0)))</f>
        <v/>
      </c>
    </row>
    <row r="115" spans="6:32" s="2" customFormat="1" x14ac:dyDescent="0.25">
      <c r="F115" s="1"/>
      <c r="G115" s="1"/>
      <c r="H115" s="1"/>
      <c r="I115" s="1"/>
      <c r="J115" s="1"/>
      <c r="K115" s="1"/>
      <c r="L115" s="1"/>
      <c r="M115" s="1"/>
      <c r="U115" s="63" t="s">
        <v>75</v>
      </c>
      <c r="V115" s="37" t="str">
        <f>""</f>
        <v/>
      </c>
      <c r="W115" s="1" t="str">
        <f>""</f>
        <v/>
      </c>
      <c r="X115" s="1" t="str">
        <f>""</f>
        <v/>
      </c>
      <c r="Y115" s="32" t="str">
        <f>""</f>
        <v/>
      </c>
      <c r="Z115" s="31" t="str">
        <f>""</f>
        <v/>
      </c>
      <c r="AA115" s="1">
        <f t="shared" si="80"/>
        <v>0</v>
      </c>
      <c r="AB115" s="1" t="str">
        <f>""</f>
        <v/>
      </c>
      <c r="AD115" s="137"/>
      <c r="AE115" s="142" t="str">
        <f>IF($AA115=0,"",IF($X115&gt;$Y115,Einstellungen!$C$4,IF($X115=$Y115,1,0)))</f>
        <v/>
      </c>
      <c r="AF115" s="137" t="str">
        <f>IF($AA115=0,"",IF($X115&lt;$Y115,Einstellungen!$C$4,IF($X115=$Y115,1,0)))</f>
        <v/>
      </c>
    </row>
    <row r="116" spans="6:32" s="2" customFormat="1" x14ac:dyDescent="0.25">
      <c r="F116" s="1"/>
      <c r="G116" s="1"/>
      <c r="H116" s="1"/>
      <c r="I116" s="1"/>
      <c r="J116" s="1"/>
      <c r="K116" s="1"/>
      <c r="L116" s="1"/>
      <c r="M116" s="1"/>
      <c r="U116" s="63" t="s">
        <v>76</v>
      </c>
      <c r="V116" s="37" t="str">
        <f>""</f>
        <v/>
      </c>
      <c r="W116" s="1" t="str">
        <f>""</f>
        <v/>
      </c>
      <c r="X116" s="1" t="str">
        <f>""</f>
        <v/>
      </c>
      <c r="Y116" s="32" t="str">
        <f>""</f>
        <v/>
      </c>
      <c r="Z116" s="31" t="str">
        <f>""</f>
        <v/>
      </c>
      <c r="AA116" s="1">
        <f t="shared" si="80"/>
        <v>0</v>
      </c>
      <c r="AB116" s="1" t="str">
        <f>""</f>
        <v/>
      </c>
      <c r="AD116" s="137"/>
      <c r="AE116" s="142" t="str">
        <f>IF($AA116=0,"",IF($X116&gt;$Y116,Einstellungen!$C$4,IF($X116=$Y116,1,0)))</f>
        <v/>
      </c>
      <c r="AF116" s="137" t="str">
        <f>IF($AA116=0,"",IF($X116&lt;$Y116,Einstellungen!$C$4,IF($X116=$Y116,1,0)))</f>
        <v/>
      </c>
    </row>
    <row r="117" spans="6:32" s="2" customFormat="1" x14ac:dyDescent="0.25">
      <c r="F117" s="1"/>
      <c r="G117" s="1"/>
      <c r="H117" s="1"/>
      <c r="I117" s="1"/>
      <c r="J117" s="1"/>
      <c r="K117" s="1"/>
      <c r="L117" s="1"/>
      <c r="M117" s="1"/>
      <c r="U117" s="63" t="s">
        <v>77</v>
      </c>
      <c r="V117" s="37" t="str">
        <f>""</f>
        <v/>
      </c>
      <c r="W117" s="1" t="str">
        <f>""</f>
        <v/>
      </c>
      <c r="X117" s="1" t="str">
        <f>""</f>
        <v/>
      </c>
      <c r="Y117" s="32" t="str">
        <f>""</f>
        <v/>
      </c>
      <c r="Z117" s="31" t="str">
        <f>""</f>
        <v/>
      </c>
      <c r="AA117" s="1">
        <f t="shared" si="80"/>
        <v>0</v>
      </c>
      <c r="AB117" s="1" t="str">
        <f>""</f>
        <v/>
      </c>
      <c r="AD117" s="137"/>
      <c r="AE117" s="142" t="str">
        <f>IF($AA117=0,"",IF($X117&gt;$Y117,Einstellungen!$C$4,IF($X117=$Y117,1,0)))</f>
        <v/>
      </c>
      <c r="AF117" s="137" t="str">
        <f>IF($AA117=0,"",IF($X117&lt;$Y117,Einstellungen!$C$4,IF($X117=$Y117,1,0)))</f>
        <v/>
      </c>
    </row>
    <row r="118" spans="6:32" s="2" customFormat="1" x14ac:dyDescent="0.25">
      <c r="F118" s="1"/>
      <c r="G118" s="1"/>
      <c r="H118" s="1"/>
      <c r="I118" s="1"/>
      <c r="J118" s="1"/>
      <c r="K118" s="1"/>
      <c r="L118" s="1"/>
      <c r="M118" s="1"/>
      <c r="U118" s="63" t="s">
        <v>78</v>
      </c>
      <c r="V118" s="37" t="str">
        <f>""</f>
        <v/>
      </c>
      <c r="W118" s="1" t="str">
        <f>""</f>
        <v/>
      </c>
      <c r="X118" s="1" t="str">
        <f>""</f>
        <v/>
      </c>
      <c r="Y118" s="32" t="str">
        <f>""</f>
        <v/>
      </c>
      <c r="Z118" s="31" t="str">
        <f>""</f>
        <v/>
      </c>
      <c r="AA118" s="1">
        <f t="shared" si="80"/>
        <v>0</v>
      </c>
      <c r="AB118" s="1" t="str">
        <f>""</f>
        <v/>
      </c>
      <c r="AD118" s="137"/>
      <c r="AE118" s="142" t="str">
        <f>IF($AA118=0,"",IF($X118&gt;$Y118,Einstellungen!$C$4,IF($X118=$Y118,1,0)))</f>
        <v/>
      </c>
      <c r="AF118" s="137" t="str">
        <f>IF($AA118=0,"",IF($X118&lt;$Y118,Einstellungen!$C$4,IF($X118=$Y118,1,0)))</f>
        <v/>
      </c>
    </row>
    <row r="119" spans="6:32" s="2" customFormat="1" x14ac:dyDescent="0.25">
      <c r="F119" s="1"/>
      <c r="G119" s="1"/>
      <c r="H119" s="1"/>
      <c r="I119" s="1"/>
      <c r="J119" s="1"/>
      <c r="K119" s="1"/>
      <c r="L119" s="1"/>
      <c r="M119" s="1"/>
      <c r="U119" s="63" t="s">
        <v>79</v>
      </c>
      <c r="V119" s="37" t="str">
        <f>""</f>
        <v/>
      </c>
      <c r="W119" s="1" t="str">
        <f>""</f>
        <v/>
      </c>
      <c r="X119" s="1" t="str">
        <f>""</f>
        <v/>
      </c>
      <c r="Y119" s="32" t="str">
        <f>""</f>
        <v/>
      </c>
      <c r="Z119" s="31" t="str">
        <f>""</f>
        <v/>
      </c>
      <c r="AA119" s="1">
        <f t="shared" si="80"/>
        <v>0</v>
      </c>
      <c r="AB119" s="1" t="str">
        <f>""</f>
        <v/>
      </c>
      <c r="AD119" s="137"/>
      <c r="AE119" s="142" t="str">
        <f>IF($AA119=0,"",IF($X119&gt;$Y119,Einstellungen!$C$4,IF($X119=$Y119,1,0)))</f>
        <v/>
      </c>
      <c r="AF119" s="137" t="str">
        <f>IF($AA119=0,"",IF($X119&lt;$Y119,Einstellungen!$C$4,IF($X119=$Y119,1,0)))</f>
        <v/>
      </c>
    </row>
    <row r="120" spans="6:32" s="2" customFormat="1" x14ac:dyDescent="0.25">
      <c r="F120" s="1"/>
      <c r="G120" s="1"/>
      <c r="H120" s="1"/>
      <c r="I120" s="1"/>
      <c r="J120" s="1"/>
      <c r="K120" s="1"/>
      <c r="L120" s="1"/>
      <c r="M120" s="1"/>
      <c r="U120" s="63" t="s">
        <v>80</v>
      </c>
      <c r="V120" s="37" t="str">
        <f>""</f>
        <v/>
      </c>
      <c r="W120" s="1" t="str">
        <f>""</f>
        <v/>
      </c>
      <c r="X120" s="1" t="str">
        <f>""</f>
        <v/>
      </c>
      <c r="Y120" s="32" t="str">
        <f>""</f>
        <v/>
      </c>
      <c r="Z120" s="31" t="str">
        <f>""</f>
        <v/>
      </c>
      <c r="AA120" s="1">
        <f t="shared" si="80"/>
        <v>0</v>
      </c>
      <c r="AB120" s="1" t="str">
        <f>""</f>
        <v/>
      </c>
      <c r="AD120" s="137"/>
      <c r="AE120" s="142" t="str">
        <f>IF($AA120=0,"",IF($X120&gt;$Y120,Einstellungen!$C$4,IF($X120=$Y120,1,0)))</f>
        <v/>
      </c>
      <c r="AF120" s="137" t="str">
        <f>IF($AA120=0,"",IF($X120&lt;$Y120,Einstellungen!$C$4,IF($X120=$Y120,1,0)))</f>
        <v/>
      </c>
    </row>
    <row r="121" spans="6:32" s="2" customFormat="1" x14ac:dyDescent="0.25">
      <c r="F121" s="1"/>
      <c r="G121" s="1"/>
      <c r="H121" s="1"/>
      <c r="I121" s="1"/>
      <c r="J121" s="1"/>
      <c r="K121" s="1"/>
      <c r="L121" s="1"/>
      <c r="M121" s="1"/>
      <c r="U121" s="63" t="s">
        <v>81</v>
      </c>
      <c r="V121" s="37" t="str">
        <f>""</f>
        <v/>
      </c>
      <c r="W121" s="1" t="str">
        <f>""</f>
        <v/>
      </c>
      <c r="X121" s="1" t="str">
        <f>""</f>
        <v/>
      </c>
      <c r="Y121" s="32" t="str">
        <f>""</f>
        <v/>
      </c>
      <c r="Z121" s="31" t="str">
        <f>""</f>
        <v/>
      </c>
      <c r="AA121" s="1">
        <f t="shared" si="80"/>
        <v>0</v>
      </c>
      <c r="AB121" s="1" t="str">
        <f>""</f>
        <v/>
      </c>
      <c r="AD121" s="137"/>
      <c r="AE121" s="142" t="str">
        <f>IF($AA121=0,"",IF($X121&gt;$Y121,Einstellungen!$C$4,IF($X121=$Y121,1,0)))</f>
        <v/>
      </c>
      <c r="AF121" s="137" t="str">
        <f>IF($AA121=0,"",IF($X121&lt;$Y121,Einstellungen!$C$4,IF($X121=$Y121,1,0)))</f>
        <v/>
      </c>
    </row>
    <row r="122" spans="6:32" s="2" customFormat="1" x14ac:dyDescent="0.25">
      <c r="F122" s="1"/>
      <c r="G122" s="1"/>
      <c r="H122" s="1"/>
      <c r="I122" s="1"/>
      <c r="J122" s="1"/>
      <c r="K122" s="1"/>
      <c r="L122" s="1"/>
      <c r="M122" s="1"/>
      <c r="U122" s="63" t="s">
        <v>82</v>
      </c>
      <c r="V122" s="37" t="str">
        <f>""</f>
        <v/>
      </c>
      <c r="W122" s="1" t="str">
        <f>""</f>
        <v/>
      </c>
      <c r="X122" s="1" t="str">
        <f>""</f>
        <v/>
      </c>
      <c r="Y122" s="32" t="str">
        <f>""</f>
        <v/>
      </c>
      <c r="Z122" s="31" t="str">
        <f>""</f>
        <v/>
      </c>
      <c r="AA122" s="1">
        <f t="shared" si="80"/>
        <v>0</v>
      </c>
      <c r="AB122" s="1" t="str">
        <f>""</f>
        <v/>
      </c>
      <c r="AD122" s="137"/>
      <c r="AE122" s="142" t="str">
        <f>IF($AA122=0,"",IF($X122&gt;$Y122,Einstellungen!$C$4,IF($X122=$Y122,1,0)))</f>
        <v/>
      </c>
      <c r="AF122" s="137" t="str">
        <f>IF($AA122=0,"",IF($X122&lt;$Y122,Einstellungen!$C$4,IF($X122=$Y122,1,0)))</f>
        <v/>
      </c>
    </row>
    <row r="123" spans="6:32" s="2" customFormat="1" x14ac:dyDescent="0.25">
      <c r="F123" s="1"/>
      <c r="G123" s="1"/>
      <c r="H123" s="1"/>
      <c r="I123" s="1"/>
      <c r="J123" s="1"/>
      <c r="K123" s="1"/>
      <c r="L123" s="1"/>
      <c r="M123" s="1"/>
      <c r="U123" s="63" t="s">
        <v>83</v>
      </c>
      <c r="V123" s="37" t="str">
        <f>""</f>
        <v/>
      </c>
      <c r="W123" s="1" t="str">
        <f>""</f>
        <v/>
      </c>
      <c r="X123" s="1" t="str">
        <f>""</f>
        <v/>
      </c>
      <c r="Y123" s="32" t="str">
        <f>""</f>
        <v/>
      </c>
      <c r="Z123" s="31" t="str">
        <f>""</f>
        <v/>
      </c>
      <c r="AA123" s="1">
        <f t="shared" si="80"/>
        <v>0</v>
      </c>
      <c r="AB123" s="1" t="str">
        <f>""</f>
        <v/>
      </c>
      <c r="AD123" s="137"/>
      <c r="AE123" s="142" t="str">
        <f>IF($AA123=0,"",IF($X123&gt;$Y123,Einstellungen!$C$4,IF($X123=$Y123,1,0)))</f>
        <v/>
      </c>
      <c r="AF123" s="137" t="str">
        <f>IF($AA123=0,"",IF($X123&lt;$Y123,Einstellungen!$C$4,IF($X123=$Y123,1,0)))</f>
        <v/>
      </c>
    </row>
    <row r="124" spans="6:32" s="2" customFormat="1" x14ac:dyDescent="0.25">
      <c r="F124" s="1"/>
      <c r="G124" s="1"/>
      <c r="H124" s="1"/>
      <c r="I124" s="1"/>
      <c r="J124" s="1"/>
      <c r="K124" s="1"/>
      <c r="L124" s="1"/>
      <c r="M124" s="1"/>
      <c r="U124" s="63" t="s">
        <v>84</v>
      </c>
      <c r="V124" s="37" t="str">
        <f>""</f>
        <v/>
      </c>
      <c r="W124" s="1" t="str">
        <f>""</f>
        <v/>
      </c>
      <c r="X124" s="1" t="str">
        <f>""</f>
        <v/>
      </c>
      <c r="Y124" s="32" t="str">
        <f>""</f>
        <v/>
      </c>
      <c r="Z124" s="31" t="str">
        <f>""</f>
        <v/>
      </c>
      <c r="AA124" s="1">
        <f t="shared" si="80"/>
        <v>0</v>
      </c>
      <c r="AB124" s="1" t="str">
        <f>""</f>
        <v/>
      </c>
      <c r="AD124" s="137"/>
      <c r="AE124" s="142" t="str">
        <f>IF($AA124=0,"",IF($X124&gt;$Y124,Einstellungen!$C$4,IF($X124=$Y124,1,0)))</f>
        <v/>
      </c>
      <c r="AF124" s="137" t="str">
        <f>IF($AA124=0,"",IF($X124&lt;$Y124,Einstellungen!$C$4,IF($X124=$Y124,1,0)))</f>
        <v/>
      </c>
    </row>
    <row r="125" spans="6:32" s="2" customFormat="1" x14ac:dyDescent="0.25">
      <c r="F125" s="1"/>
      <c r="G125" s="1"/>
      <c r="H125" s="1"/>
      <c r="I125" s="1"/>
      <c r="J125" s="1"/>
      <c r="K125" s="1"/>
      <c r="L125" s="1"/>
      <c r="M125" s="1"/>
      <c r="U125" s="63" t="s">
        <v>85</v>
      </c>
      <c r="V125" s="37" t="str">
        <f>""</f>
        <v/>
      </c>
      <c r="W125" s="1" t="str">
        <f>""</f>
        <v/>
      </c>
      <c r="X125" s="1" t="str">
        <f>""</f>
        <v/>
      </c>
      <c r="Y125" s="32" t="str">
        <f>""</f>
        <v/>
      </c>
      <c r="Z125" s="31" t="str">
        <f>""</f>
        <v/>
      </c>
      <c r="AA125" s="1">
        <f t="shared" si="80"/>
        <v>0</v>
      </c>
      <c r="AB125" s="1" t="str">
        <f>""</f>
        <v/>
      </c>
      <c r="AD125" s="137"/>
      <c r="AE125" s="142" t="str">
        <f>IF($AA125=0,"",IF($X125&gt;$Y125,Einstellungen!$C$4,IF($X125=$Y125,1,0)))</f>
        <v/>
      </c>
      <c r="AF125" s="137" t="str">
        <f>IF($AA125=0,"",IF($X125&lt;$Y125,Einstellungen!$C$4,IF($X125=$Y125,1,0)))</f>
        <v/>
      </c>
    </row>
    <row r="126" spans="6:32" s="2" customFormat="1" x14ac:dyDescent="0.25">
      <c r="F126" s="1"/>
      <c r="G126" s="1"/>
      <c r="H126" s="1"/>
      <c r="I126" s="1"/>
      <c r="J126" s="1"/>
      <c r="K126" s="1"/>
      <c r="L126" s="1"/>
      <c r="M126" s="1"/>
      <c r="U126" s="63" t="s">
        <v>86</v>
      </c>
      <c r="V126" s="37" t="str">
        <f>""</f>
        <v/>
      </c>
      <c r="W126" s="1" t="str">
        <f>""</f>
        <v/>
      </c>
      <c r="X126" s="1" t="str">
        <f>""</f>
        <v/>
      </c>
      <c r="Y126" s="32" t="str">
        <f>""</f>
        <v/>
      </c>
      <c r="Z126" s="31" t="str">
        <f>""</f>
        <v/>
      </c>
      <c r="AA126" s="1">
        <f t="shared" si="80"/>
        <v>0</v>
      </c>
      <c r="AB126" s="1" t="str">
        <f>""</f>
        <v/>
      </c>
      <c r="AD126" s="137"/>
      <c r="AE126" s="142" t="str">
        <f>IF($AA126=0,"",IF($X126&gt;$Y126,Einstellungen!$C$4,IF($X126=$Y126,1,0)))</f>
        <v/>
      </c>
      <c r="AF126" s="137" t="str">
        <f>IF($AA126=0,"",IF($X126&lt;$Y126,Einstellungen!$C$4,IF($X126=$Y126,1,0)))</f>
        <v/>
      </c>
    </row>
    <row r="127" spans="6:32" s="2" customFormat="1" x14ac:dyDescent="0.25">
      <c r="F127" s="1"/>
      <c r="G127" s="1"/>
      <c r="H127" s="1"/>
      <c r="I127" s="1"/>
      <c r="J127" s="1"/>
      <c r="K127" s="1"/>
      <c r="L127" s="1"/>
      <c r="M127" s="1"/>
      <c r="U127" s="63" t="s">
        <v>87</v>
      </c>
      <c r="V127" s="37" t="str">
        <f>""</f>
        <v/>
      </c>
      <c r="W127" s="1" t="str">
        <f>""</f>
        <v/>
      </c>
      <c r="X127" s="1" t="str">
        <f>""</f>
        <v/>
      </c>
      <c r="Y127" s="32" t="str">
        <f>""</f>
        <v/>
      </c>
      <c r="Z127" s="31" t="str">
        <f>""</f>
        <v/>
      </c>
      <c r="AA127" s="1">
        <f t="shared" si="80"/>
        <v>0</v>
      </c>
      <c r="AB127" s="1" t="str">
        <f>""</f>
        <v/>
      </c>
      <c r="AD127" s="137"/>
      <c r="AE127" s="142" t="str">
        <f>IF($AA127=0,"",IF($X127&gt;$Y127,Einstellungen!$C$4,IF($X127=$Y127,1,0)))</f>
        <v/>
      </c>
      <c r="AF127" s="137" t="str">
        <f>IF($AA127=0,"",IF($X127&lt;$Y127,Einstellungen!$C$4,IF($X127=$Y127,1,0)))</f>
        <v/>
      </c>
    </row>
    <row r="128" spans="6:32" s="2" customFormat="1" x14ac:dyDescent="0.25">
      <c r="F128" s="1"/>
      <c r="G128" s="1"/>
      <c r="H128" s="1"/>
      <c r="I128" s="1"/>
      <c r="J128" s="1"/>
      <c r="K128" s="1"/>
      <c r="L128" s="1"/>
      <c r="M128" s="1"/>
      <c r="U128" s="63" t="s">
        <v>88</v>
      </c>
      <c r="V128" s="37" t="str">
        <f>""</f>
        <v/>
      </c>
      <c r="W128" s="1" t="str">
        <f>""</f>
        <v/>
      </c>
      <c r="X128" s="1" t="str">
        <f>""</f>
        <v/>
      </c>
      <c r="Y128" s="32" t="str">
        <f>""</f>
        <v/>
      </c>
      <c r="Z128" s="31" t="str">
        <f>""</f>
        <v/>
      </c>
      <c r="AA128" s="1">
        <f t="shared" si="80"/>
        <v>0</v>
      </c>
      <c r="AB128" s="1" t="str">
        <f>""</f>
        <v/>
      </c>
      <c r="AD128" s="137"/>
      <c r="AE128" s="142" t="str">
        <f>IF($AA128=0,"",IF($X128&gt;$Y128,Einstellungen!$C$4,IF($X128=$Y128,1,0)))</f>
        <v/>
      </c>
      <c r="AF128" s="137" t="str">
        <f>IF($AA128=0,"",IF($X128&lt;$Y128,Einstellungen!$C$4,IF($X128=$Y128,1,0)))</f>
        <v/>
      </c>
    </row>
    <row r="129" spans="6:32" s="2" customFormat="1" x14ac:dyDescent="0.25">
      <c r="F129" s="1"/>
      <c r="G129" s="1"/>
      <c r="H129" s="1"/>
      <c r="I129" s="1"/>
      <c r="J129" s="1"/>
      <c r="K129" s="1"/>
      <c r="L129" s="1"/>
      <c r="M129" s="1"/>
      <c r="U129" s="63" t="s">
        <v>89</v>
      </c>
      <c r="V129" s="37" t="str">
        <f>""</f>
        <v/>
      </c>
      <c r="W129" s="1" t="str">
        <f>""</f>
        <v/>
      </c>
      <c r="X129" s="1" t="str">
        <f>""</f>
        <v/>
      </c>
      <c r="Y129" s="32" t="str">
        <f>""</f>
        <v/>
      </c>
      <c r="Z129" s="31" t="str">
        <f>""</f>
        <v/>
      </c>
      <c r="AA129" s="1">
        <f t="shared" ref="AA129:AA135" si="82">IF(AND(V129&lt;&gt;"",W129&lt;&gt;"",V129&lt;&gt;W129,X129&lt;&gt;"",Y129&lt;&gt;""),1,0)</f>
        <v>0</v>
      </c>
      <c r="AB129" s="1" t="str">
        <f>""</f>
        <v/>
      </c>
      <c r="AD129" s="137"/>
      <c r="AE129" s="142" t="str">
        <f>IF($AA129=0,"",IF($X129&gt;$Y129,Einstellungen!$C$4,IF($X129=$Y129,1,0)))</f>
        <v/>
      </c>
      <c r="AF129" s="137" t="str">
        <f>IF($AA129=0,"",IF($X129&lt;$Y129,Einstellungen!$C$4,IF($X129=$Y129,1,0)))</f>
        <v/>
      </c>
    </row>
    <row r="130" spans="6:32" s="2" customFormat="1" x14ac:dyDescent="0.25">
      <c r="F130" s="1"/>
      <c r="G130" s="1"/>
      <c r="H130" s="1"/>
      <c r="I130" s="1"/>
      <c r="J130" s="1"/>
      <c r="K130" s="1"/>
      <c r="L130" s="1"/>
      <c r="M130" s="1"/>
      <c r="U130" s="63" t="s">
        <v>90</v>
      </c>
      <c r="V130" s="37" t="str">
        <f>""</f>
        <v/>
      </c>
      <c r="W130" s="1" t="str">
        <f>""</f>
        <v/>
      </c>
      <c r="X130" s="1" t="str">
        <f>""</f>
        <v/>
      </c>
      <c r="Y130" s="32" t="str">
        <f>""</f>
        <v/>
      </c>
      <c r="Z130" s="31" t="str">
        <f>""</f>
        <v/>
      </c>
      <c r="AA130" s="1">
        <f t="shared" si="82"/>
        <v>0</v>
      </c>
      <c r="AB130" s="1" t="str">
        <f>""</f>
        <v/>
      </c>
      <c r="AD130" s="137"/>
      <c r="AE130" s="142" t="str">
        <f>IF($AA130=0,"",IF($X130&gt;$Y130,Einstellungen!$C$4,IF($X130=$Y130,1,0)))</f>
        <v/>
      </c>
      <c r="AF130" s="137" t="str">
        <f>IF($AA130=0,"",IF($X130&lt;$Y130,Einstellungen!$C$4,IF($X130=$Y130,1,0)))</f>
        <v/>
      </c>
    </row>
    <row r="131" spans="6:32" s="2" customFormat="1" x14ac:dyDescent="0.25">
      <c r="F131" s="1"/>
      <c r="G131" s="1"/>
      <c r="H131" s="1"/>
      <c r="I131" s="1"/>
      <c r="J131" s="1"/>
      <c r="K131" s="1"/>
      <c r="L131" s="1"/>
      <c r="M131" s="1"/>
      <c r="U131" s="63" t="s">
        <v>91</v>
      </c>
      <c r="V131" s="37" t="str">
        <f>""</f>
        <v/>
      </c>
      <c r="W131" s="1" t="str">
        <f>""</f>
        <v/>
      </c>
      <c r="X131" s="1" t="str">
        <f>""</f>
        <v/>
      </c>
      <c r="Y131" s="32" t="str">
        <f>""</f>
        <v/>
      </c>
      <c r="Z131" s="31" t="str">
        <f>""</f>
        <v/>
      </c>
      <c r="AA131" s="1">
        <f t="shared" si="82"/>
        <v>0</v>
      </c>
      <c r="AB131" s="1" t="str">
        <f>""</f>
        <v/>
      </c>
      <c r="AD131" s="137"/>
      <c r="AE131" s="142" t="str">
        <f>IF($AA131=0,"",IF($X131&gt;$Y131,Einstellungen!$C$4,IF($X131=$Y131,1,0)))</f>
        <v/>
      </c>
      <c r="AF131" s="137" t="str">
        <f>IF($AA131=0,"",IF($X131&lt;$Y131,Einstellungen!$C$4,IF($X131=$Y131,1,0)))</f>
        <v/>
      </c>
    </row>
    <row r="132" spans="6:32" s="2" customFormat="1" x14ac:dyDescent="0.25">
      <c r="F132" s="1"/>
      <c r="G132" s="1"/>
      <c r="H132" s="1"/>
      <c r="I132" s="1"/>
      <c r="J132" s="1"/>
      <c r="K132" s="1"/>
      <c r="L132" s="1"/>
      <c r="M132" s="1"/>
      <c r="U132" s="63" t="s">
        <v>92</v>
      </c>
      <c r="V132" s="37" t="str">
        <f>""</f>
        <v/>
      </c>
      <c r="W132" s="1" t="str">
        <f>""</f>
        <v/>
      </c>
      <c r="X132" s="1" t="str">
        <f>""</f>
        <v/>
      </c>
      <c r="Y132" s="32" t="str">
        <f>""</f>
        <v/>
      </c>
      <c r="Z132" s="31" t="str">
        <f>""</f>
        <v/>
      </c>
      <c r="AA132" s="1">
        <f t="shared" si="82"/>
        <v>0</v>
      </c>
      <c r="AB132" s="1" t="str">
        <f>""</f>
        <v/>
      </c>
      <c r="AD132" s="137"/>
      <c r="AE132" s="142" t="str">
        <f>IF($AA132=0,"",IF($X132&gt;$Y132,Einstellungen!$C$4,IF($X132=$Y132,1,0)))</f>
        <v/>
      </c>
      <c r="AF132" s="137" t="str">
        <f>IF($AA132=0,"",IF($X132&lt;$Y132,Einstellungen!$C$4,IF($X132=$Y132,1,0)))</f>
        <v/>
      </c>
    </row>
    <row r="133" spans="6:32" s="2" customFormat="1" x14ac:dyDescent="0.25">
      <c r="F133" s="1"/>
      <c r="G133" s="1"/>
      <c r="H133" s="1"/>
      <c r="I133" s="1"/>
      <c r="J133" s="1"/>
      <c r="K133" s="1"/>
      <c r="L133" s="1"/>
      <c r="M133" s="1"/>
      <c r="U133" s="63" t="s">
        <v>93</v>
      </c>
      <c r="V133" s="37" t="str">
        <f>""</f>
        <v/>
      </c>
      <c r="W133" s="1" t="str">
        <f>""</f>
        <v/>
      </c>
      <c r="X133" s="1" t="str">
        <f>""</f>
        <v/>
      </c>
      <c r="Y133" s="32" t="str">
        <f>""</f>
        <v/>
      </c>
      <c r="Z133" s="31" t="str">
        <f>""</f>
        <v/>
      </c>
      <c r="AA133" s="1">
        <f t="shared" si="82"/>
        <v>0</v>
      </c>
      <c r="AB133" s="1" t="str">
        <f>""</f>
        <v/>
      </c>
      <c r="AD133" s="137"/>
      <c r="AE133" s="142" t="str">
        <f>IF($AA133=0,"",IF($X133&gt;$Y133,Einstellungen!$C$4,IF($X133=$Y133,1,0)))</f>
        <v/>
      </c>
      <c r="AF133" s="137" t="str">
        <f>IF($AA133=0,"",IF($X133&lt;$Y133,Einstellungen!$C$4,IF($X133=$Y133,1,0)))</f>
        <v/>
      </c>
    </row>
    <row r="134" spans="6:32" s="2" customFormat="1" x14ac:dyDescent="0.25">
      <c r="F134" s="1"/>
      <c r="G134" s="1"/>
      <c r="H134" s="1"/>
      <c r="I134" s="1"/>
      <c r="J134" s="1"/>
      <c r="K134" s="1"/>
      <c r="L134" s="1"/>
      <c r="M134" s="1"/>
      <c r="U134" s="63" t="s">
        <v>94</v>
      </c>
      <c r="V134" s="37" t="str">
        <f>""</f>
        <v/>
      </c>
      <c r="W134" s="1" t="str">
        <f>""</f>
        <v/>
      </c>
      <c r="X134" s="1" t="str">
        <f>""</f>
        <v/>
      </c>
      <c r="Y134" s="32" t="str">
        <f>""</f>
        <v/>
      </c>
      <c r="Z134" s="31" t="str">
        <f>""</f>
        <v/>
      </c>
      <c r="AA134" s="1">
        <f t="shared" si="82"/>
        <v>0</v>
      </c>
      <c r="AB134" s="1" t="str">
        <f>""</f>
        <v/>
      </c>
      <c r="AD134" s="137"/>
      <c r="AE134" s="142" t="str">
        <f>IF($AA134=0,"",IF($X134&gt;$Y134,Einstellungen!$C$4,IF($X134=$Y134,1,0)))</f>
        <v/>
      </c>
      <c r="AF134" s="137" t="str">
        <f>IF($AA134=0,"",IF($X134&lt;$Y134,Einstellungen!$C$4,IF($X134=$Y134,1,0)))</f>
        <v/>
      </c>
    </row>
    <row r="135" spans="6:32" s="2" customFormat="1" ht="12" thickBot="1" x14ac:dyDescent="0.3">
      <c r="F135" s="1"/>
      <c r="G135" s="1"/>
      <c r="H135" s="1"/>
      <c r="I135" s="1"/>
      <c r="J135" s="1"/>
      <c r="K135" s="1"/>
      <c r="L135" s="1"/>
      <c r="M135" s="1"/>
      <c r="U135" s="64" t="s">
        <v>95</v>
      </c>
      <c r="V135" s="38" t="str">
        <f>""</f>
        <v/>
      </c>
      <c r="W135" s="34" t="str">
        <f>""</f>
        <v/>
      </c>
      <c r="X135" s="34" t="str">
        <f>""</f>
        <v/>
      </c>
      <c r="Y135" s="35" t="str">
        <f>""</f>
        <v/>
      </c>
      <c r="Z135" s="31" t="str">
        <f>""</f>
        <v/>
      </c>
      <c r="AA135" s="34">
        <f t="shared" si="82"/>
        <v>0</v>
      </c>
      <c r="AB135" s="138" t="str">
        <f>""</f>
        <v/>
      </c>
      <c r="AC135" s="140"/>
      <c r="AD135" s="139"/>
      <c r="AE135" s="143" t="str">
        <f>IF($AA135=0,"",IF($X135&gt;$Y135,Einstellungen!$C$4,IF($X135=$Y135,1,0)))</f>
        <v/>
      </c>
      <c r="AF135" s="139" t="str">
        <f>IF($AA135=0,"",IF($X135&lt;$Y135,Einstellungen!$C$4,IF($X135=$Y135,1,0)))</f>
        <v/>
      </c>
    </row>
    <row r="136" spans="6:32" s="2" customFormat="1" ht="12" thickTop="1" x14ac:dyDescent="0.25">
      <c r="F136" s="1"/>
      <c r="G136" s="1"/>
      <c r="H136" s="1"/>
      <c r="I136" s="1"/>
      <c r="J136" s="1"/>
      <c r="K136" s="1"/>
      <c r="L136" s="1"/>
      <c r="M136" s="1"/>
      <c r="Y136" s="62" t="s">
        <v>7</v>
      </c>
      <c r="Z136" s="28" t="str">
        <f ca="1">W64&amp;V64</f>
        <v>Murten 1Langenthal 2</v>
      </c>
      <c r="AA136" s="29">
        <f ca="1">AA64</f>
        <v>0</v>
      </c>
      <c r="AB136" s="1" t="str">
        <f ca="1">IF(AA136&gt;0,Y64&amp;Sprache!$E$71&amp;X64,"")</f>
        <v/>
      </c>
      <c r="AD136" s="137"/>
    </row>
    <row r="137" spans="6:32" x14ac:dyDescent="0.25">
      <c r="Y137" s="63" t="s">
        <v>8</v>
      </c>
      <c r="Z137" s="31" t="str">
        <f ca="1">W65&amp;V65</f>
        <v>Thun 13_1Langenthal 11</v>
      </c>
      <c r="AA137" s="1">
        <f t="shared" ref="AA137:AA200" ca="1" si="83">AA65</f>
        <v>0</v>
      </c>
      <c r="AB137" s="1" t="str">
        <f ca="1">IF(AA137&gt;0,Y65&amp;Sprache!$E$71&amp;X65,"")</f>
        <v/>
      </c>
      <c r="AC137" s="2"/>
      <c r="AD137" s="137"/>
    </row>
    <row r="138" spans="6:32" x14ac:dyDescent="0.25">
      <c r="Y138" s="63" t="s">
        <v>9</v>
      </c>
      <c r="Z138" s="31" t="str">
        <f t="shared" ref="Z138:Z201" ca="1" si="84">W66&amp;V66</f>
        <v>Murten 2Thun</v>
      </c>
      <c r="AA138" s="1">
        <f t="shared" ca="1" si="83"/>
        <v>0</v>
      </c>
      <c r="AB138" s="1" t="str">
        <f ca="1">IF(AA138&gt;0,Y66&amp;Sprache!$E$71&amp;X66,"")</f>
        <v/>
      </c>
      <c r="AC138" s="2"/>
      <c r="AD138" s="137"/>
    </row>
    <row r="139" spans="6:32" x14ac:dyDescent="0.25">
      <c r="Y139" s="63" t="s">
        <v>10</v>
      </c>
      <c r="Z139" s="31" t="str">
        <f t="shared" ca="1" si="84"/>
        <v>Burgdorf 11Thun 13_2</v>
      </c>
      <c r="AA139" s="1">
        <f t="shared" ca="1" si="83"/>
        <v>0</v>
      </c>
      <c r="AB139" s="1" t="str">
        <f ca="1">IF(AA139&gt;0,Y67&amp;Sprache!$E$71&amp;X67,"")</f>
        <v/>
      </c>
      <c r="AC139" s="2"/>
      <c r="AD139" s="137"/>
    </row>
    <row r="140" spans="6:32" x14ac:dyDescent="0.25">
      <c r="Y140" s="63" t="s">
        <v>11</v>
      </c>
      <c r="Z140" s="31" t="str">
        <f t="shared" ca="1" si="84"/>
        <v>Langenthal 1Langenthal 2</v>
      </c>
      <c r="AA140" s="1">
        <f t="shared" ca="1" si="83"/>
        <v>0</v>
      </c>
      <c r="AB140" s="1" t="str">
        <f ca="1">IF(AA140&gt;0,Y68&amp;Sprache!$E$71&amp;X68,"")</f>
        <v/>
      </c>
      <c r="AC140" s="2"/>
      <c r="AD140" s="137"/>
    </row>
    <row r="141" spans="6:32" x14ac:dyDescent="0.25">
      <c r="Y141" s="63" t="s">
        <v>12</v>
      </c>
      <c r="Z141" s="31" t="str">
        <f t="shared" ca="1" si="84"/>
        <v>Langenthal 13Langenthal 11</v>
      </c>
      <c r="AA141" s="1">
        <f t="shared" ca="1" si="83"/>
        <v>0</v>
      </c>
      <c r="AB141" s="1" t="str">
        <f ca="1">IF(AA141&gt;0,Y69&amp;Sprache!$E$71&amp;X69,"")</f>
        <v/>
      </c>
      <c r="AC141" s="2"/>
      <c r="AD141" s="137"/>
    </row>
    <row r="142" spans="6:32" x14ac:dyDescent="0.25">
      <c r="Y142" s="63" t="s">
        <v>17</v>
      </c>
      <c r="Z142" s="31" t="str">
        <f t="shared" ca="1" si="84"/>
        <v>ThunMurten 1</v>
      </c>
      <c r="AA142" s="1">
        <f t="shared" ca="1" si="83"/>
        <v>0</v>
      </c>
      <c r="AB142" s="1" t="str">
        <f ca="1">IF(AA142&gt;0,Y70&amp;Sprache!$E$71&amp;X70,"")</f>
        <v/>
      </c>
      <c r="AC142" s="2"/>
      <c r="AD142" s="137"/>
    </row>
    <row r="143" spans="6:32" x14ac:dyDescent="0.25">
      <c r="Y143" s="63" t="s">
        <v>18</v>
      </c>
      <c r="Z143" s="31" t="str">
        <f t="shared" ca="1" si="84"/>
        <v>Thun 13_2Thun 13_1</v>
      </c>
      <c r="AA143" s="1">
        <f t="shared" ca="1" si="83"/>
        <v>0</v>
      </c>
      <c r="AB143" s="1" t="str">
        <f ca="1">IF(AA143&gt;0,Y71&amp;Sprache!$E$71&amp;X71,"")</f>
        <v/>
      </c>
      <c r="AC143" s="2"/>
      <c r="AD143" s="137"/>
    </row>
    <row r="144" spans="6:32" x14ac:dyDescent="0.25">
      <c r="Y144" s="63" t="s">
        <v>19</v>
      </c>
      <c r="Z144" s="31" t="str">
        <f t="shared" ca="1" si="84"/>
        <v>Murten 2Langenthal 1</v>
      </c>
      <c r="AA144" s="1">
        <f t="shared" ca="1" si="83"/>
        <v>0</v>
      </c>
      <c r="AB144" s="1" t="str">
        <f ca="1">IF(AA144&gt;0,Y72&amp;Sprache!$E$71&amp;X72,"")</f>
        <v/>
      </c>
      <c r="AC144" s="2"/>
      <c r="AD144" s="137"/>
    </row>
    <row r="145" spans="25:30" x14ac:dyDescent="0.25">
      <c r="Y145" s="63" t="s">
        <v>25</v>
      </c>
      <c r="Z145" s="31" t="str">
        <f t="shared" ca="1" si="84"/>
        <v>Burgdorf 11Langenthal 13</v>
      </c>
      <c r="AA145" s="1">
        <f t="shared" ca="1" si="83"/>
        <v>0</v>
      </c>
      <c r="AB145" s="1" t="str">
        <f ca="1">IF(AA145&gt;0,Y73&amp;Sprache!$E$71&amp;X73,"")</f>
        <v/>
      </c>
      <c r="AC145" s="2"/>
      <c r="AD145" s="137"/>
    </row>
    <row r="146" spans="25:30" x14ac:dyDescent="0.25">
      <c r="Y146" s="63" t="s">
        <v>26</v>
      </c>
      <c r="Z146" s="31" t="str">
        <f t="shared" ca="1" si="84"/>
        <v>Langenthal 2Thun</v>
      </c>
      <c r="AA146" s="1">
        <f t="shared" ca="1" si="83"/>
        <v>0</v>
      </c>
      <c r="AB146" s="1" t="str">
        <f ca="1">IF(AA146&gt;0,Y74&amp;Sprache!$E$71&amp;X74,"")</f>
        <v/>
      </c>
      <c r="AC146" s="2"/>
      <c r="AD146" s="137"/>
    </row>
    <row r="147" spans="25:30" x14ac:dyDescent="0.25">
      <c r="Y147" s="63" t="s">
        <v>27</v>
      </c>
      <c r="Z147" s="31" t="str">
        <f t="shared" ca="1" si="84"/>
        <v>Langenthal 11Thun 13_2</v>
      </c>
      <c r="AA147" s="1">
        <f t="shared" ca="1" si="83"/>
        <v>0</v>
      </c>
      <c r="AB147" s="1" t="str">
        <f ca="1">IF(AA147&gt;0,Y75&amp;Sprache!$E$71&amp;X75,"")</f>
        <v/>
      </c>
      <c r="AC147" s="2"/>
      <c r="AD147" s="137"/>
    </row>
    <row r="148" spans="25:30" x14ac:dyDescent="0.25">
      <c r="Y148" s="63" t="s">
        <v>28</v>
      </c>
      <c r="Z148" s="31" t="str">
        <f t="shared" ca="1" si="84"/>
        <v>Murten 2Murten 1</v>
      </c>
      <c r="AA148" s="1">
        <f t="shared" ca="1" si="83"/>
        <v>0</v>
      </c>
      <c r="AB148" s="1" t="str">
        <f ca="1">IF(AA148&gt;0,Y76&amp;Sprache!$E$71&amp;X76,"")</f>
        <v/>
      </c>
      <c r="AC148" s="2"/>
      <c r="AD148" s="137"/>
    </row>
    <row r="149" spans="25:30" x14ac:dyDescent="0.25">
      <c r="Y149" s="63" t="s">
        <v>29</v>
      </c>
      <c r="Z149" s="31" t="str">
        <f t="shared" ca="1" si="84"/>
        <v>Burgdorf 11Thun 13_1</v>
      </c>
      <c r="AA149" s="1">
        <f t="shared" ca="1" si="83"/>
        <v>0</v>
      </c>
      <c r="AB149" s="1" t="str">
        <f ca="1">IF(AA149&gt;0,Y77&amp;Sprache!$E$71&amp;X77,"")</f>
        <v/>
      </c>
      <c r="AC149" s="2"/>
      <c r="AD149" s="137"/>
    </row>
    <row r="150" spans="25:30" x14ac:dyDescent="0.25">
      <c r="Y150" s="63" t="s">
        <v>30</v>
      </c>
      <c r="Z150" s="31" t="str">
        <f t="shared" ca="1" si="84"/>
        <v>Langenthal 1Thun</v>
      </c>
      <c r="AA150" s="1">
        <f t="shared" ca="1" si="83"/>
        <v>0</v>
      </c>
      <c r="AB150" s="1" t="str">
        <f ca="1">IF(AA150&gt;0,Y78&amp;Sprache!$E$71&amp;X78,"")</f>
        <v/>
      </c>
      <c r="AC150" s="2"/>
      <c r="AD150" s="137"/>
    </row>
    <row r="151" spans="25:30" x14ac:dyDescent="0.25">
      <c r="Y151" s="63" t="s">
        <v>31</v>
      </c>
      <c r="Z151" s="31" t="str">
        <f t="shared" ca="1" si="84"/>
        <v>Langenthal 13Thun 13_2</v>
      </c>
      <c r="AA151" s="1">
        <f t="shared" ca="1" si="83"/>
        <v>0</v>
      </c>
      <c r="AB151" s="1" t="str">
        <f ca="1">IF(AA151&gt;0,Y79&amp;Sprache!$E$71&amp;X79,"")</f>
        <v/>
      </c>
      <c r="AC151" s="2"/>
      <c r="AD151" s="137"/>
    </row>
    <row r="152" spans="25:30" x14ac:dyDescent="0.25">
      <c r="Y152" s="63" t="s">
        <v>32</v>
      </c>
      <c r="Z152" s="31" t="str">
        <f t="shared" ca="1" si="84"/>
        <v>Langenthal 2Murten 2</v>
      </c>
      <c r="AA152" s="1">
        <f t="shared" ca="1" si="83"/>
        <v>0</v>
      </c>
      <c r="AB152" s="1" t="str">
        <f ca="1">IF(AA152&gt;0,Y80&amp;Sprache!$E$71&amp;X80,"")</f>
        <v/>
      </c>
      <c r="AC152" s="2"/>
      <c r="AD152" s="137"/>
    </row>
    <row r="153" spans="25:30" x14ac:dyDescent="0.25">
      <c r="Y153" s="63" t="s">
        <v>33</v>
      </c>
      <c r="Z153" s="31" t="str">
        <f t="shared" ca="1" si="84"/>
        <v>Langenthal 11Burgdorf 11</v>
      </c>
      <c r="AA153" s="1">
        <f t="shared" ca="1" si="83"/>
        <v>0</v>
      </c>
      <c r="AB153" s="1" t="str">
        <f ca="1">IF(AA153&gt;0,Y81&amp;Sprache!$E$71&amp;X81,"")</f>
        <v/>
      </c>
      <c r="AC153" s="2"/>
      <c r="AD153" s="137"/>
    </row>
    <row r="154" spans="25:30" x14ac:dyDescent="0.25">
      <c r="Y154" s="63" t="s">
        <v>34</v>
      </c>
      <c r="Z154" s="31" t="str">
        <f t="shared" ca="1" si="84"/>
        <v>Murten 1Langenthal 1</v>
      </c>
      <c r="AA154" s="1">
        <f t="shared" ca="1" si="83"/>
        <v>0</v>
      </c>
      <c r="AB154" s="1" t="str">
        <f ca="1">IF(AA154&gt;0,Y82&amp;Sprache!$E$71&amp;X82,"")</f>
        <v/>
      </c>
      <c r="AC154" s="2"/>
      <c r="AD154" s="137"/>
    </row>
    <row r="155" spans="25:30" x14ac:dyDescent="0.25">
      <c r="Y155" s="63" t="s">
        <v>35</v>
      </c>
      <c r="Z155" s="31" t="str">
        <f t="shared" ca="1" si="84"/>
        <v>Thun 13_1Langenthal 13</v>
      </c>
      <c r="AA155" s="1">
        <f t="shared" ca="1" si="83"/>
        <v>0</v>
      </c>
      <c r="AB155" s="1" t="str">
        <f ca="1">IF(AA155&gt;0,Y83&amp;Sprache!$E$71&amp;X83,"")</f>
        <v/>
      </c>
      <c r="AC155" s="2"/>
      <c r="AD155" s="137"/>
    </row>
    <row r="156" spans="25:30" x14ac:dyDescent="0.25">
      <c r="Y156" s="63" t="s">
        <v>36</v>
      </c>
      <c r="Z156" s="31" t="str">
        <f t="shared" ca="1" si="84"/>
        <v/>
      </c>
      <c r="AA156" s="1">
        <f t="shared" ca="1" si="83"/>
        <v>0</v>
      </c>
      <c r="AB156" s="1" t="str">
        <f ca="1">IF(AA156&gt;0,Y84&amp;Sprache!$E$71&amp;X84,"")</f>
        <v/>
      </c>
      <c r="AC156" s="2"/>
      <c r="AD156" s="137"/>
    </row>
    <row r="157" spans="25:30" x14ac:dyDescent="0.25">
      <c r="Y157" s="63" t="s">
        <v>37</v>
      </c>
      <c r="Z157" s="31" t="str">
        <f t="shared" ca="1" si="84"/>
        <v/>
      </c>
      <c r="AA157" s="1">
        <f t="shared" ca="1" si="83"/>
        <v>0</v>
      </c>
      <c r="AB157" s="1" t="str">
        <f ca="1">IF(AA157&gt;0,Y85&amp;Sprache!$E$71&amp;X85,"")</f>
        <v/>
      </c>
      <c r="AC157" s="2"/>
      <c r="AD157" s="137"/>
    </row>
    <row r="158" spans="25:30" x14ac:dyDescent="0.25">
      <c r="Y158" s="63" t="s">
        <v>38</v>
      </c>
      <c r="Z158" s="31" t="str">
        <f t="shared" ca="1" si="84"/>
        <v/>
      </c>
      <c r="AA158" s="1">
        <f t="shared" ca="1" si="83"/>
        <v>0</v>
      </c>
      <c r="AB158" s="1" t="str">
        <f ca="1">IF(AA158&gt;0,Y86&amp;Sprache!$E$71&amp;X86,"")</f>
        <v/>
      </c>
      <c r="AC158" s="2"/>
      <c r="AD158" s="137"/>
    </row>
    <row r="159" spans="25:30" x14ac:dyDescent="0.25">
      <c r="Y159" s="63" t="s">
        <v>39</v>
      </c>
      <c r="Z159" s="31" t="str">
        <f t="shared" ca="1" si="84"/>
        <v/>
      </c>
      <c r="AA159" s="1">
        <f t="shared" ca="1" si="83"/>
        <v>0</v>
      </c>
      <c r="AB159" s="1" t="str">
        <f ca="1">IF(AA159&gt;0,Y87&amp;Sprache!$E$71&amp;X87,"")</f>
        <v/>
      </c>
      <c r="AC159" s="2"/>
      <c r="AD159" s="137"/>
    </row>
    <row r="160" spans="25:30" x14ac:dyDescent="0.25">
      <c r="Y160" s="63" t="s">
        <v>40</v>
      </c>
      <c r="Z160" s="31" t="str">
        <f t="shared" ca="1" si="84"/>
        <v/>
      </c>
      <c r="AA160" s="1">
        <f t="shared" ca="1" si="83"/>
        <v>0</v>
      </c>
      <c r="AB160" s="1" t="str">
        <f ca="1">IF(AA160&gt;0,Y88&amp;Sprache!$E$71&amp;X88,"")</f>
        <v/>
      </c>
      <c r="AC160" s="2"/>
      <c r="AD160" s="137"/>
    </row>
    <row r="161" spans="25:30" x14ac:dyDescent="0.25">
      <c r="Y161" s="63" t="s">
        <v>41</v>
      </c>
      <c r="Z161" s="31" t="str">
        <f t="shared" ca="1" si="84"/>
        <v/>
      </c>
      <c r="AA161" s="1">
        <f t="shared" ca="1" si="83"/>
        <v>0</v>
      </c>
      <c r="AB161" s="1" t="str">
        <f ca="1">IF(AA161&gt;0,Y89&amp;Sprache!$E$71&amp;X89,"")</f>
        <v/>
      </c>
      <c r="AC161" s="2"/>
      <c r="AD161" s="137"/>
    </row>
    <row r="162" spans="25:30" x14ac:dyDescent="0.25">
      <c r="Y162" s="63" t="s">
        <v>42</v>
      </c>
      <c r="Z162" s="31" t="str">
        <f t="shared" ca="1" si="84"/>
        <v/>
      </c>
      <c r="AA162" s="1">
        <f t="shared" ca="1" si="83"/>
        <v>0</v>
      </c>
      <c r="AB162" s="1" t="str">
        <f ca="1">IF(AA162&gt;0,Y90&amp;Sprache!$E$71&amp;X90,"")</f>
        <v/>
      </c>
      <c r="AC162" s="2"/>
      <c r="AD162" s="137"/>
    </row>
    <row r="163" spans="25:30" x14ac:dyDescent="0.25">
      <c r="Y163" s="63" t="s">
        <v>43</v>
      </c>
      <c r="Z163" s="31" t="str">
        <f t="shared" ca="1" si="84"/>
        <v/>
      </c>
      <c r="AA163" s="1">
        <f t="shared" ca="1" si="83"/>
        <v>0</v>
      </c>
      <c r="AB163" s="1" t="str">
        <f ca="1">IF(AA163&gt;0,Y91&amp;Sprache!$E$71&amp;X91,"")</f>
        <v/>
      </c>
      <c r="AC163" s="2"/>
      <c r="AD163" s="137"/>
    </row>
    <row r="164" spans="25:30" x14ac:dyDescent="0.25">
      <c r="Y164" s="63" t="s">
        <v>44</v>
      </c>
      <c r="Z164" s="31" t="str">
        <f t="shared" ca="1" si="84"/>
        <v/>
      </c>
      <c r="AA164" s="1">
        <f t="shared" ca="1" si="83"/>
        <v>0</v>
      </c>
      <c r="AB164" s="1" t="str">
        <f ca="1">IF(AA164&gt;0,Y92&amp;Sprache!$E$71&amp;X92,"")</f>
        <v/>
      </c>
      <c r="AC164" s="2"/>
      <c r="AD164" s="137"/>
    </row>
    <row r="165" spans="25:30" x14ac:dyDescent="0.25">
      <c r="Y165" s="63" t="s">
        <v>45</v>
      </c>
      <c r="Z165" s="31" t="str">
        <f t="shared" ca="1" si="84"/>
        <v/>
      </c>
      <c r="AA165" s="1">
        <f t="shared" ca="1" si="83"/>
        <v>0</v>
      </c>
      <c r="AB165" s="1" t="str">
        <f ca="1">IF(AA165&gt;0,Y93&amp;Sprache!$E$71&amp;X93,"")</f>
        <v/>
      </c>
      <c r="AC165" s="2"/>
      <c r="AD165" s="137"/>
    </row>
    <row r="166" spans="25:30" x14ac:dyDescent="0.25">
      <c r="Y166" s="63" t="s">
        <v>46</v>
      </c>
      <c r="Z166" s="31" t="str">
        <f t="shared" si="84"/>
        <v/>
      </c>
      <c r="AA166" s="1">
        <f t="shared" si="83"/>
        <v>0</v>
      </c>
      <c r="AB166" s="1" t="str">
        <f>IF(AA166&gt;0,Y94&amp;Sprache!$E$71&amp;X94,"")</f>
        <v/>
      </c>
      <c r="AC166" s="2"/>
      <c r="AD166" s="137"/>
    </row>
    <row r="167" spans="25:30" x14ac:dyDescent="0.25">
      <c r="Y167" s="63" t="s">
        <v>47</v>
      </c>
      <c r="Z167" s="31" t="str">
        <f t="shared" si="84"/>
        <v/>
      </c>
      <c r="AA167" s="1">
        <f t="shared" si="83"/>
        <v>0</v>
      </c>
      <c r="AB167" s="1" t="str">
        <f>IF(AA167&gt;0,Y95&amp;Sprache!$E$71&amp;X95,"")</f>
        <v/>
      </c>
      <c r="AC167" s="2"/>
      <c r="AD167" s="137"/>
    </row>
    <row r="168" spans="25:30" x14ac:dyDescent="0.25">
      <c r="Y168" s="63" t="s">
        <v>48</v>
      </c>
      <c r="Z168" s="31" t="str">
        <f t="shared" si="84"/>
        <v/>
      </c>
      <c r="AA168" s="1">
        <f t="shared" si="83"/>
        <v>0</v>
      </c>
      <c r="AB168" s="1" t="str">
        <f>IF(AA168&gt;0,Y96&amp;Sprache!$E$71&amp;X96,"")</f>
        <v/>
      </c>
      <c r="AC168" s="2"/>
      <c r="AD168" s="137"/>
    </row>
    <row r="169" spans="25:30" x14ac:dyDescent="0.25">
      <c r="Y169" s="63" t="s">
        <v>49</v>
      </c>
      <c r="Z169" s="31" t="str">
        <f t="shared" si="84"/>
        <v/>
      </c>
      <c r="AA169" s="1">
        <f t="shared" si="83"/>
        <v>0</v>
      </c>
      <c r="AB169" s="1" t="str">
        <f>IF(AA169&gt;0,Y97&amp;Sprache!$E$71&amp;X97,"")</f>
        <v/>
      </c>
      <c r="AC169" s="2"/>
      <c r="AD169" s="137"/>
    </row>
    <row r="170" spans="25:30" x14ac:dyDescent="0.25">
      <c r="Y170" s="63" t="s">
        <v>50</v>
      </c>
      <c r="Z170" s="31" t="str">
        <f t="shared" si="84"/>
        <v/>
      </c>
      <c r="AA170" s="1">
        <f t="shared" si="83"/>
        <v>0</v>
      </c>
      <c r="AB170" s="1" t="str">
        <f>IF(AA170&gt;0,Y98&amp;Sprache!$E$71&amp;X98,"")</f>
        <v/>
      </c>
      <c r="AC170" s="2"/>
      <c r="AD170" s="137"/>
    </row>
    <row r="171" spans="25:30" x14ac:dyDescent="0.25">
      <c r="Y171" s="63" t="s">
        <v>51</v>
      </c>
      <c r="Z171" s="31" t="str">
        <f t="shared" si="84"/>
        <v/>
      </c>
      <c r="AA171" s="1">
        <f t="shared" si="83"/>
        <v>0</v>
      </c>
      <c r="AB171" s="1" t="str">
        <f>IF(AA171&gt;0,Y99&amp;Sprache!$E$71&amp;X99,"")</f>
        <v/>
      </c>
      <c r="AC171" s="2"/>
      <c r="AD171" s="137"/>
    </row>
    <row r="172" spans="25:30" x14ac:dyDescent="0.25">
      <c r="Y172" s="63" t="s">
        <v>60</v>
      </c>
      <c r="Z172" s="31" t="str">
        <f t="shared" si="84"/>
        <v/>
      </c>
      <c r="AA172" s="1">
        <f t="shared" si="83"/>
        <v>0</v>
      </c>
      <c r="AB172" s="1" t="str">
        <f>IF(AA172&gt;0,Y100&amp;Sprache!$E$71&amp;X100,"")</f>
        <v/>
      </c>
      <c r="AC172" s="2"/>
      <c r="AD172" s="137"/>
    </row>
    <row r="173" spans="25:30" x14ac:dyDescent="0.25">
      <c r="Y173" s="63" t="s">
        <v>61</v>
      </c>
      <c r="Z173" s="31" t="str">
        <f t="shared" si="84"/>
        <v/>
      </c>
      <c r="AA173" s="1">
        <f t="shared" si="83"/>
        <v>0</v>
      </c>
      <c r="AB173" s="1" t="str">
        <f>IF(AA173&gt;0,Y101&amp;Sprache!$E$71&amp;X101,"")</f>
        <v/>
      </c>
      <c r="AC173" s="2"/>
      <c r="AD173" s="137"/>
    </row>
    <row r="174" spans="25:30" x14ac:dyDescent="0.25">
      <c r="Y174" s="63" t="s">
        <v>62</v>
      </c>
      <c r="Z174" s="31" t="str">
        <f t="shared" si="84"/>
        <v/>
      </c>
      <c r="AA174" s="1">
        <f t="shared" si="83"/>
        <v>0</v>
      </c>
      <c r="AB174" s="1" t="str">
        <f>IF(AA174&gt;0,Y102&amp;Sprache!$E$71&amp;X102,"")</f>
        <v/>
      </c>
      <c r="AC174" s="2"/>
      <c r="AD174" s="137"/>
    </row>
    <row r="175" spans="25:30" x14ac:dyDescent="0.25">
      <c r="Y175" s="63" t="s">
        <v>63</v>
      </c>
      <c r="Z175" s="31" t="str">
        <f t="shared" si="84"/>
        <v/>
      </c>
      <c r="AA175" s="1">
        <f t="shared" si="83"/>
        <v>0</v>
      </c>
      <c r="AB175" s="1" t="str">
        <f>IF(AA175&gt;0,Y103&amp;Sprache!$E$71&amp;X103,"")</f>
        <v/>
      </c>
      <c r="AC175" s="2"/>
      <c r="AD175" s="137"/>
    </row>
    <row r="176" spans="25:30" x14ac:dyDescent="0.25">
      <c r="Y176" s="63" t="s">
        <v>64</v>
      </c>
      <c r="Z176" s="31" t="str">
        <f t="shared" si="84"/>
        <v/>
      </c>
      <c r="AA176" s="1">
        <f t="shared" si="83"/>
        <v>0</v>
      </c>
      <c r="AB176" s="1" t="str">
        <f>IF(AA176&gt;0,Y104&amp;Sprache!$E$71&amp;X104,"")</f>
        <v/>
      </c>
      <c r="AC176" s="2"/>
      <c r="AD176" s="137"/>
    </row>
    <row r="177" spans="25:30" x14ac:dyDescent="0.25">
      <c r="Y177" s="63" t="s">
        <v>65</v>
      </c>
      <c r="Z177" s="31" t="str">
        <f t="shared" si="84"/>
        <v/>
      </c>
      <c r="AA177" s="1">
        <f t="shared" si="83"/>
        <v>0</v>
      </c>
      <c r="AB177" s="1" t="str">
        <f>IF(AA177&gt;0,Y105&amp;Sprache!$E$71&amp;X105,"")</f>
        <v/>
      </c>
      <c r="AC177" s="2"/>
      <c r="AD177" s="137"/>
    </row>
    <row r="178" spans="25:30" x14ac:dyDescent="0.25">
      <c r="Y178" s="63" t="s">
        <v>66</v>
      </c>
      <c r="Z178" s="31" t="str">
        <f t="shared" si="84"/>
        <v/>
      </c>
      <c r="AA178" s="1">
        <f t="shared" si="83"/>
        <v>0</v>
      </c>
      <c r="AB178" s="1" t="str">
        <f>IF(AA178&gt;0,Y106&amp;Sprache!$E$71&amp;X106,"")</f>
        <v/>
      </c>
      <c r="AC178" s="2"/>
      <c r="AD178" s="137"/>
    </row>
    <row r="179" spans="25:30" x14ac:dyDescent="0.25">
      <c r="Y179" s="63" t="s">
        <v>67</v>
      </c>
      <c r="Z179" s="31" t="str">
        <f t="shared" si="84"/>
        <v/>
      </c>
      <c r="AA179" s="1">
        <f t="shared" si="83"/>
        <v>0</v>
      </c>
      <c r="AB179" s="1" t="str">
        <f>IF(AA179&gt;0,Y107&amp;Sprache!$E$71&amp;X107,"")</f>
        <v/>
      </c>
      <c r="AC179" s="2"/>
      <c r="AD179" s="137"/>
    </row>
    <row r="180" spans="25:30" x14ac:dyDescent="0.25">
      <c r="Y180" s="63" t="s">
        <v>68</v>
      </c>
      <c r="Z180" s="31" t="str">
        <f t="shared" si="84"/>
        <v/>
      </c>
      <c r="AA180" s="1">
        <f t="shared" si="83"/>
        <v>0</v>
      </c>
      <c r="AB180" s="1" t="str">
        <f>IF(AA180&gt;0,Y108&amp;Sprache!$E$71&amp;X108,"")</f>
        <v/>
      </c>
      <c r="AC180" s="2"/>
      <c r="AD180" s="137"/>
    </row>
    <row r="181" spans="25:30" x14ac:dyDescent="0.25">
      <c r="Y181" s="63" t="s">
        <v>69</v>
      </c>
      <c r="Z181" s="31" t="str">
        <f t="shared" si="84"/>
        <v/>
      </c>
      <c r="AA181" s="1">
        <f t="shared" si="83"/>
        <v>0</v>
      </c>
      <c r="AB181" s="1" t="str">
        <f>IF(AA181&gt;0,Y109&amp;Sprache!$E$71&amp;X109,"")</f>
        <v/>
      </c>
      <c r="AC181" s="2"/>
      <c r="AD181" s="137"/>
    </row>
    <row r="182" spans="25:30" x14ac:dyDescent="0.25">
      <c r="Y182" s="63" t="s">
        <v>70</v>
      </c>
      <c r="Z182" s="31" t="str">
        <f t="shared" si="84"/>
        <v/>
      </c>
      <c r="AA182" s="1">
        <f t="shared" si="83"/>
        <v>0</v>
      </c>
      <c r="AB182" s="1" t="str">
        <f>IF(AA182&gt;0,Y110&amp;Sprache!$E$71&amp;X110,"")</f>
        <v/>
      </c>
      <c r="AC182" s="2"/>
      <c r="AD182" s="137"/>
    </row>
    <row r="183" spans="25:30" x14ac:dyDescent="0.25">
      <c r="Y183" s="63" t="s">
        <v>71</v>
      </c>
      <c r="Z183" s="31" t="str">
        <f t="shared" si="84"/>
        <v/>
      </c>
      <c r="AA183" s="1">
        <f t="shared" si="83"/>
        <v>0</v>
      </c>
      <c r="AB183" s="1" t="str">
        <f>IF(AA183&gt;0,Y111&amp;Sprache!$E$71&amp;X111,"")</f>
        <v/>
      </c>
      <c r="AC183" s="2"/>
      <c r="AD183" s="137"/>
    </row>
    <row r="184" spans="25:30" x14ac:dyDescent="0.25">
      <c r="Y184" s="63" t="s">
        <v>72</v>
      </c>
      <c r="Z184" s="31" t="str">
        <f t="shared" si="84"/>
        <v/>
      </c>
      <c r="AA184" s="1">
        <f t="shared" si="83"/>
        <v>0</v>
      </c>
      <c r="AB184" s="1" t="str">
        <f>IF(AA184&gt;0,Y112&amp;Sprache!$E$71&amp;X112,"")</f>
        <v/>
      </c>
      <c r="AC184" s="2"/>
      <c r="AD184" s="137"/>
    </row>
    <row r="185" spans="25:30" x14ac:dyDescent="0.25">
      <c r="Y185" s="63" t="s">
        <v>73</v>
      </c>
      <c r="Z185" s="31" t="str">
        <f t="shared" si="84"/>
        <v/>
      </c>
      <c r="AA185" s="1">
        <f t="shared" si="83"/>
        <v>0</v>
      </c>
      <c r="AB185" s="1" t="str">
        <f>IF(AA185&gt;0,Y113&amp;Sprache!$E$71&amp;X113,"")</f>
        <v/>
      </c>
      <c r="AC185" s="2"/>
      <c r="AD185" s="137"/>
    </row>
    <row r="186" spans="25:30" x14ac:dyDescent="0.25">
      <c r="Y186" s="63" t="s">
        <v>74</v>
      </c>
      <c r="Z186" s="31" t="str">
        <f t="shared" si="84"/>
        <v/>
      </c>
      <c r="AA186" s="1">
        <f t="shared" si="83"/>
        <v>0</v>
      </c>
      <c r="AB186" s="1" t="str">
        <f>IF(AA186&gt;0,Y114&amp;Sprache!$E$71&amp;X114,"")</f>
        <v/>
      </c>
      <c r="AC186" s="2"/>
      <c r="AD186" s="137"/>
    </row>
    <row r="187" spans="25:30" x14ac:dyDescent="0.25">
      <c r="Y187" s="63" t="s">
        <v>75</v>
      </c>
      <c r="Z187" s="31" t="str">
        <f t="shared" si="84"/>
        <v/>
      </c>
      <c r="AA187" s="1">
        <f t="shared" si="83"/>
        <v>0</v>
      </c>
      <c r="AB187" s="1" t="str">
        <f>IF(AA187&gt;0,Y115&amp;Sprache!$E$71&amp;X115,"")</f>
        <v/>
      </c>
      <c r="AC187" s="2"/>
      <c r="AD187" s="137"/>
    </row>
    <row r="188" spans="25:30" x14ac:dyDescent="0.25">
      <c r="Y188" s="63" t="s">
        <v>76</v>
      </c>
      <c r="Z188" s="31" t="str">
        <f t="shared" si="84"/>
        <v/>
      </c>
      <c r="AA188" s="1">
        <f t="shared" si="83"/>
        <v>0</v>
      </c>
      <c r="AB188" s="1" t="str">
        <f>IF(AA188&gt;0,Y116&amp;Sprache!$E$71&amp;X116,"")</f>
        <v/>
      </c>
      <c r="AC188" s="2"/>
      <c r="AD188" s="137"/>
    </row>
    <row r="189" spans="25:30" x14ac:dyDescent="0.25">
      <c r="Y189" s="63" t="s">
        <v>77</v>
      </c>
      <c r="Z189" s="31" t="str">
        <f t="shared" si="84"/>
        <v/>
      </c>
      <c r="AA189" s="1">
        <f t="shared" si="83"/>
        <v>0</v>
      </c>
      <c r="AB189" s="1" t="str">
        <f>IF(AA189&gt;0,Y117&amp;Sprache!$E$71&amp;X117,"")</f>
        <v/>
      </c>
      <c r="AC189" s="2"/>
      <c r="AD189" s="137"/>
    </row>
    <row r="190" spans="25:30" x14ac:dyDescent="0.25">
      <c r="Y190" s="63" t="s">
        <v>78</v>
      </c>
      <c r="Z190" s="31" t="str">
        <f t="shared" si="84"/>
        <v/>
      </c>
      <c r="AA190" s="1">
        <f t="shared" si="83"/>
        <v>0</v>
      </c>
      <c r="AB190" s="1" t="str">
        <f>IF(AA190&gt;0,Y118&amp;Sprache!$E$71&amp;X118,"")</f>
        <v/>
      </c>
      <c r="AC190" s="2"/>
      <c r="AD190" s="137"/>
    </row>
    <row r="191" spans="25:30" x14ac:dyDescent="0.25">
      <c r="Y191" s="63" t="s">
        <v>79</v>
      </c>
      <c r="Z191" s="31" t="str">
        <f t="shared" si="84"/>
        <v/>
      </c>
      <c r="AA191" s="1">
        <f t="shared" si="83"/>
        <v>0</v>
      </c>
      <c r="AB191" s="1" t="str">
        <f>IF(AA191&gt;0,Y119&amp;Sprache!$E$71&amp;X119,"")</f>
        <v/>
      </c>
      <c r="AC191" s="2"/>
      <c r="AD191" s="137"/>
    </row>
    <row r="192" spans="25:30" x14ac:dyDescent="0.25">
      <c r="Y192" s="63" t="s">
        <v>80</v>
      </c>
      <c r="Z192" s="31" t="str">
        <f t="shared" si="84"/>
        <v/>
      </c>
      <c r="AA192" s="1">
        <f t="shared" si="83"/>
        <v>0</v>
      </c>
      <c r="AB192" s="1" t="str">
        <f>IF(AA192&gt;0,Y120&amp;Sprache!$E$71&amp;X120,"")</f>
        <v/>
      </c>
      <c r="AC192" s="2"/>
      <c r="AD192" s="137"/>
    </row>
    <row r="193" spans="25:30" x14ac:dyDescent="0.25">
      <c r="Y193" s="63" t="s">
        <v>81</v>
      </c>
      <c r="Z193" s="31" t="str">
        <f t="shared" si="84"/>
        <v/>
      </c>
      <c r="AA193" s="1">
        <f t="shared" si="83"/>
        <v>0</v>
      </c>
      <c r="AB193" s="1" t="str">
        <f>IF(AA193&gt;0,Y121&amp;Sprache!$E$71&amp;X121,"")</f>
        <v/>
      </c>
      <c r="AC193" s="2"/>
      <c r="AD193" s="137"/>
    </row>
    <row r="194" spans="25:30" x14ac:dyDescent="0.25">
      <c r="Y194" s="63" t="s">
        <v>82</v>
      </c>
      <c r="Z194" s="31" t="str">
        <f t="shared" si="84"/>
        <v/>
      </c>
      <c r="AA194" s="1">
        <f t="shared" si="83"/>
        <v>0</v>
      </c>
      <c r="AB194" s="1" t="str">
        <f>IF(AA194&gt;0,Y122&amp;Sprache!$E$71&amp;X122,"")</f>
        <v/>
      </c>
      <c r="AC194" s="2"/>
      <c r="AD194" s="137"/>
    </row>
    <row r="195" spans="25:30" x14ac:dyDescent="0.25">
      <c r="Y195" s="63" t="s">
        <v>83</v>
      </c>
      <c r="Z195" s="31" t="str">
        <f t="shared" si="84"/>
        <v/>
      </c>
      <c r="AA195" s="1">
        <f t="shared" si="83"/>
        <v>0</v>
      </c>
      <c r="AB195" s="1" t="str">
        <f>IF(AA195&gt;0,Y123&amp;Sprache!$E$71&amp;X123,"")</f>
        <v/>
      </c>
      <c r="AC195" s="2"/>
      <c r="AD195" s="137"/>
    </row>
    <row r="196" spans="25:30" x14ac:dyDescent="0.25">
      <c r="Y196" s="63" t="s">
        <v>84</v>
      </c>
      <c r="Z196" s="31" t="str">
        <f t="shared" si="84"/>
        <v/>
      </c>
      <c r="AA196" s="1">
        <f t="shared" si="83"/>
        <v>0</v>
      </c>
      <c r="AB196" s="1" t="str">
        <f>IF(AA196&gt;0,Y124&amp;Sprache!$E$71&amp;X124,"")</f>
        <v/>
      </c>
      <c r="AC196" s="2"/>
      <c r="AD196" s="137"/>
    </row>
    <row r="197" spans="25:30" x14ac:dyDescent="0.25">
      <c r="Y197" s="63" t="s">
        <v>85</v>
      </c>
      <c r="Z197" s="31" t="str">
        <f t="shared" si="84"/>
        <v/>
      </c>
      <c r="AA197" s="1">
        <f t="shared" si="83"/>
        <v>0</v>
      </c>
      <c r="AB197" s="1" t="str">
        <f>IF(AA197&gt;0,Y125&amp;Sprache!$E$71&amp;X125,"")</f>
        <v/>
      </c>
      <c r="AC197" s="2"/>
      <c r="AD197" s="137"/>
    </row>
    <row r="198" spans="25:30" x14ac:dyDescent="0.25">
      <c r="Y198" s="63" t="s">
        <v>86</v>
      </c>
      <c r="Z198" s="31" t="str">
        <f t="shared" si="84"/>
        <v/>
      </c>
      <c r="AA198" s="1">
        <f t="shared" si="83"/>
        <v>0</v>
      </c>
      <c r="AB198" s="1" t="str">
        <f>IF(AA198&gt;0,Y126&amp;Sprache!$E$71&amp;X126,"")</f>
        <v/>
      </c>
      <c r="AC198" s="2"/>
      <c r="AD198" s="137"/>
    </row>
    <row r="199" spans="25:30" x14ac:dyDescent="0.25">
      <c r="Y199" s="63" t="s">
        <v>87</v>
      </c>
      <c r="Z199" s="31" t="str">
        <f t="shared" si="84"/>
        <v/>
      </c>
      <c r="AA199" s="1">
        <f t="shared" si="83"/>
        <v>0</v>
      </c>
      <c r="AB199" s="1" t="str">
        <f>IF(AA199&gt;0,Y127&amp;Sprache!$E$71&amp;X127,"")</f>
        <v/>
      </c>
      <c r="AC199" s="2"/>
      <c r="AD199" s="137"/>
    </row>
    <row r="200" spans="25:30" x14ac:dyDescent="0.25">
      <c r="Y200" s="63" t="s">
        <v>88</v>
      </c>
      <c r="Z200" s="31" t="str">
        <f t="shared" si="84"/>
        <v/>
      </c>
      <c r="AA200" s="1">
        <f t="shared" si="83"/>
        <v>0</v>
      </c>
      <c r="AB200" s="1" t="str">
        <f>IF(AA200&gt;0,Y128&amp;Sprache!$E$71&amp;X128,"")</f>
        <v/>
      </c>
      <c r="AC200" s="2"/>
      <c r="AD200" s="137"/>
    </row>
    <row r="201" spans="25:30" x14ac:dyDescent="0.25">
      <c r="Y201" s="63" t="s">
        <v>89</v>
      </c>
      <c r="Z201" s="31" t="str">
        <f t="shared" si="84"/>
        <v/>
      </c>
      <c r="AA201" s="1">
        <f t="shared" ref="AA201:AA207" si="85">AA129</f>
        <v>0</v>
      </c>
      <c r="AB201" s="1" t="str">
        <f>IF(AA201&gt;0,Y129&amp;Sprache!$E$71&amp;X129,"")</f>
        <v/>
      </c>
      <c r="AC201" s="2"/>
      <c r="AD201" s="137"/>
    </row>
    <row r="202" spans="25:30" x14ac:dyDescent="0.25">
      <c r="Y202" s="63" t="s">
        <v>90</v>
      </c>
      <c r="Z202" s="31" t="str">
        <f t="shared" ref="Z202:Z206" si="86">W130&amp;V130</f>
        <v/>
      </c>
      <c r="AA202" s="1">
        <f t="shared" si="85"/>
        <v>0</v>
      </c>
      <c r="AB202" s="1" t="str">
        <f>IF(AA202&gt;0,Y130&amp;Sprache!$E$71&amp;X130,"")</f>
        <v/>
      </c>
      <c r="AC202" s="2"/>
      <c r="AD202" s="137"/>
    </row>
    <row r="203" spans="25:30" x14ac:dyDescent="0.25">
      <c r="Y203" s="63" t="s">
        <v>91</v>
      </c>
      <c r="Z203" s="31" t="str">
        <f t="shared" si="86"/>
        <v/>
      </c>
      <c r="AA203" s="1">
        <f t="shared" si="85"/>
        <v>0</v>
      </c>
      <c r="AB203" s="1" t="str">
        <f>IF(AA203&gt;0,Y131&amp;Sprache!$E$71&amp;X131,"")</f>
        <v/>
      </c>
      <c r="AC203" s="2"/>
      <c r="AD203" s="137"/>
    </row>
    <row r="204" spans="25:30" x14ac:dyDescent="0.25">
      <c r="Y204" s="63" t="s">
        <v>92</v>
      </c>
      <c r="Z204" s="31" t="str">
        <f t="shared" si="86"/>
        <v/>
      </c>
      <c r="AA204" s="1">
        <f t="shared" si="85"/>
        <v>0</v>
      </c>
      <c r="AB204" s="1" t="str">
        <f>IF(AA204&gt;0,Y132&amp;Sprache!$E$71&amp;X132,"")</f>
        <v/>
      </c>
      <c r="AC204" s="2"/>
      <c r="AD204" s="137"/>
    </row>
    <row r="205" spans="25:30" x14ac:dyDescent="0.25">
      <c r="Y205" s="63" t="s">
        <v>93</v>
      </c>
      <c r="Z205" s="31" t="str">
        <f t="shared" si="86"/>
        <v/>
      </c>
      <c r="AA205" s="1">
        <f t="shared" si="85"/>
        <v>0</v>
      </c>
      <c r="AB205" s="1" t="str">
        <f>IF(AA205&gt;0,Y133&amp;Sprache!$E$71&amp;X133,"")</f>
        <v/>
      </c>
      <c r="AC205" s="2"/>
      <c r="AD205" s="137"/>
    </row>
    <row r="206" spans="25:30" x14ac:dyDescent="0.25">
      <c r="Y206" s="63" t="s">
        <v>94</v>
      </c>
      <c r="Z206" s="31" t="str">
        <f t="shared" si="86"/>
        <v/>
      </c>
      <c r="AA206" s="1">
        <f t="shared" si="85"/>
        <v>0</v>
      </c>
      <c r="AB206" s="1" t="str">
        <f>IF(AA206&gt;0,Y134&amp;Sprache!$E$71&amp;X134,"")</f>
        <v/>
      </c>
      <c r="AC206" s="2"/>
      <c r="AD206" s="137"/>
    </row>
    <row r="207" spans="25:30" ht="12" thickBot="1" x14ac:dyDescent="0.3">
      <c r="Y207" s="64" t="s">
        <v>95</v>
      </c>
      <c r="Z207" s="33" t="str">
        <f>W135&amp;V135</f>
        <v/>
      </c>
      <c r="AA207" s="34">
        <f t="shared" si="85"/>
        <v>0</v>
      </c>
      <c r="AB207" s="138" t="str">
        <f>IF(AA207&gt;0,Y135&amp;Sprache!$E$71&amp;X135,"")</f>
        <v/>
      </c>
      <c r="AC207" s="140"/>
      <c r="AD207" s="139"/>
    </row>
    <row r="208" spans="25:30" ht="12" thickTop="1" x14ac:dyDescent="0.25"/>
  </sheetData>
  <mergeCells count="14">
    <mergeCell ref="AE63:AF63"/>
    <mergeCell ref="W3:AA3"/>
    <mergeCell ref="AB3:AF3"/>
    <mergeCell ref="AG3:AK3"/>
    <mergeCell ref="AL3:AP3"/>
    <mergeCell ref="AD15:AH15"/>
    <mergeCell ref="BI29:BP29"/>
    <mergeCell ref="AS29:AZ29"/>
    <mergeCell ref="BA29:BH29"/>
    <mergeCell ref="E29:L29"/>
    <mergeCell ref="M29:T29"/>
    <mergeCell ref="U29:AB29"/>
    <mergeCell ref="AC29:AJ29"/>
    <mergeCell ref="AK29:AR29"/>
  </mergeCells>
  <phoneticPr fontId="3"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sheetPr codeName="Tabelle15"/>
  <dimension ref="A1:CB208"/>
  <sheetViews>
    <sheetView zoomScaleNormal="100" workbookViewId="0"/>
  </sheetViews>
  <sheetFormatPr baseColWidth="10" defaultColWidth="2.7265625" defaultRowHeight="11.5" x14ac:dyDescent="0.25"/>
  <cols>
    <col min="1" max="2" width="4.7265625" style="8" customWidth="1"/>
    <col min="3" max="3" width="8.1796875" style="8" customWidth="1"/>
    <col min="4" max="4" width="6.81640625" style="8" customWidth="1"/>
    <col min="5" max="5" width="7.1796875" style="8" customWidth="1"/>
    <col min="6" max="6" width="11.26953125" style="8" customWidth="1"/>
    <col min="7" max="7" width="7.453125" style="8" customWidth="1"/>
    <col min="8" max="9" width="6.453125" style="8" customWidth="1"/>
    <col min="10" max="10" width="8.26953125" style="8" customWidth="1"/>
    <col min="11" max="11" width="7.453125" style="8" customWidth="1"/>
    <col min="12" max="12" width="16.26953125" style="8" customWidth="1"/>
    <col min="13" max="13" width="6.26953125" style="8" customWidth="1"/>
    <col min="14" max="14" width="7.1796875" style="8" customWidth="1"/>
    <col min="15" max="15" width="9.81640625" style="8" customWidth="1"/>
    <col min="16" max="16" width="12.453125" style="8" customWidth="1"/>
    <col min="17" max="17" width="21" style="8" customWidth="1"/>
    <col min="18" max="18" width="8" style="8" customWidth="1"/>
    <col min="19" max="19" width="7.453125" style="8" customWidth="1"/>
    <col min="20" max="20" width="6" style="8" customWidth="1"/>
    <col min="21" max="21" width="5.7265625" style="8" customWidth="1"/>
    <col min="22" max="22" width="17.54296875" style="8" customWidth="1"/>
    <col min="23" max="23" width="21.1796875" style="8" customWidth="1"/>
    <col min="24" max="24" width="8.453125" style="8" customWidth="1"/>
    <col min="25" max="25" width="7.1796875" style="8" customWidth="1"/>
    <col min="26" max="26" width="14.453125" style="8" customWidth="1"/>
    <col min="27" max="27" width="8.7265625" style="8" customWidth="1"/>
    <col min="28" max="28" width="8.81640625" style="8" customWidth="1"/>
    <col min="29" max="29" width="12.54296875" style="8" customWidth="1"/>
    <col min="30" max="30" width="10.54296875" style="8" customWidth="1"/>
    <col min="31" max="31" width="12.81640625" style="8" customWidth="1"/>
    <col min="32" max="32" width="8" style="8" customWidth="1"/>
    <col min="33" max="33" width="9" style="8" customWidth="1"/>
    <col min="34" max="34" width="10" style="8" customWidth="1"/>
    <col min="35" max="35" width="9.26953125" style="8" customWidth="1"/>
    <col min="36" max="36" width="8" style="8" customWidth="1"/>
    <col min="37" max="39" width="4.7265625" style="8" customWidth="1"/>
    <col min="40" max="40" width="8.54296875" style="8" customWidth="1"/>
    <col min="41" max="41" width="9" style="8" customWidth="1"/>
    <col min="42" max="43" width="4.7265625" style="8" customWidth="1"/>
    <col min="44" max="44" width="7.54296875" style="8" customWidth="1"/>
    <col min="45" max="45" width="8.453125" style="8" customWidth="1"/>
    <col min="46" max="69" width="4.7265625" style="8" customWidth="1"/>
    <col min="70" max="80" width="6.7265625" style="8" customWidth="1"/>
    <col min="81" max="16384" width="2.7265625" style="8"/>
  </cols>
  <sheetData>
    <row r="1" spans="1:42" s="2" customFormat="1" x14ac:dyDescent="0.25"/>
    <row r="2" spans="1:42" s="2" customFormat="1" x14ac:dyDescent="0.25">
      <c r="B2" s="1"/>
      <c r="C2" s="1"/>
      <c r="D2" s="1"/>
      <c r="E2" s="1"/>
      <c r="F2" s="1"/>
      <c r="G2" s="1"/>
      <c r="H2" s="1"/>
      <c r="I2" s="1"/>
      <c r="J2" s="1"/>
      <c r="K2" s="1"/>
      <c r="L2" s="1"/>
      <c r="M2" s="1"/>
      <c r="N2" s="1"/>
      <c r="O2" s="1"/>
      <c r="P2" s="1"/>
      <c r="Q2" s="1"/>
      <c r="W2" s="2" t="s">
        <v>155</v>
      </c>
    </row>
    <row r="3" spans="1:42" s="2" customFormat="1" ht="13.5" customHeight="1" thickBot="1" x14ac:dyDescent="0.3">
      <c r="B3" s="1"/>
      <c r="C3" s="1"/>
      <c r="D3" s="1"/>
      <c r="E3" s="1"/>
      <c r="F3" s="1"/>
      <c r="G3" s="23" t="s">
        <v>109</v>
      </c>
      <c r="H3" s="23" t="s">
        <v>110</v>
      </c>
      <c r="I3" s="23" t="s">
        <v>111</v>
      </c>
      <c r="J3" s="23" t="s">
        <v>112</v>
      </c>
      <c r="K3" s="23" t="s">
        <v>105</v>
      </c>
      <c r="L3" s="24" t="s">
        <v>106</v>
      </c>
      <c r="M3" s="24" t="s">
        <v>107</v>
      </c>
      <c r="N3" s="24" t="s">
        <v>108</v>
      </c>
      <c r="O3" s="105">
        <f t="shared" ref="O3:V3" ca="1" si="0">IF(9-COUNTIF(O$17:O$25,"")&gt;1,O$16,99999)</f>
        <v>1</v>
      </c>
      <c r="P3" s="106">
        <f t="shared" ca="1" si="0"/>
        <v>99999</v>
      </c>
      <c r="Q3" s="106">
        <f t="shared" ca="1" si="0"/>
        <v>99999</v>
      </c>
      <c r="R3" s="106">
        <f t="shared" ca="1" si="0"/>
        <v>99999</v>
      </c>
      <c r="S3" s="106">
        <f t="shared" ca="1" si="0"/>
        <v>99999</v>
      </c>
      <c r="T3" s="106">
        <f t="shared" ca="1" si="0"/>
        <v>99999</v>
      </c>
      <c r="U3" s="106">
        <f t="shared" ca="1" si="0"/>
        <v>99999</v>
      </c>
      <c r="V3" s="106">
        <f t="shared" ca="1" si="0"/>
        <v>99999</v>
      </c>
      <c r="W3" s="778">
        <f ca="1">IF($O$4&lt;10,$O$4,0)</f>
        <v>1</v>
      </c>
      <c r="X3" s="779"/>
      <c r="Y3" s="779"/>
      <c r="Z3" s="779"/>
      <c r="AA3" s="779"/>
      <c r="AB3" s="778">
        <f ca="1">IF($P$4&lt;10,$P$4,0)</f>
        <v>0</v>
      </c>
      <c r="AC3" s="779"/>
      <c r="AD3" s="779"/>
      <c r="AE3" s="779"/>
      <c r="AF3" s="779"/>
      <c r="AG3" s="778">
        <f ca="1">IF($Q$4&lt;10,$Q$4,0)</f>
        <v>0</v>
      </c>
      <c r="AH3" s="779"/>
      <c r="AI3" s="779"/>
      <c r="AJ3" s="779"/>
      <c r="AK3" s="779"/>
      <c r="AL3" s="778">
        <f ca="1">IF($R$4&lt;10,$R$4,0)</f>
        <v>0</v>
      </c>
      <c r="AM3" s="779"/>
      <c r="AN3" s="779"/>
      <c r="AO3" s="779"/>
      <c r="AP3" s="779"/>
    </row>
    <row r="4" spans="1:42" s="2" customFormat="1" ht="12" thickTop="1" x14ac:dyDescent="0.25">
      <c r="A4" s="48"/>
      <c r="B4" s="1">
        <v>1</v>
      </c>
      <c r="C4" s="18">
        <f ca="1">RANK(D4,$D$4:$D$12,1)</f>
        <v>1</v>
      </c>
      <c r="D4" s="1">
        <f ca="1">E4+ROW()/1000+(F4="")*10</f>
        <v>1.004</v>
      </c>
      <c r="E4" s="245">
        <f ca="1">IF($AI$15,RANK(AH17,AH$17:AH$25,1),RANK(X17,X$17:X$25,1))</f>
        <v>1</v>
      </c>
      <c r="F4" s="1" t="str">
        <f>$Q64</f>
        <v>Langenthal 13</v>
      </c>
      <c r="G4" s="1">
        <f t="shared" ref="G4:G12" ca="1" si="1">SUMIFS($X$64:$X$135,$V$64:$V$135,$F4)+SUMIFS($Y$64:$Y$135,$W$64:$W$135,$F4)</f>
        <v>0</v>
      </c>
      <c r="H4" s="1">
        <f t="shared" ref="H4:H12" ca="1" si="2">SUMIFS($Y$64:$Y$135,$V$64:$V$135,$F4)+SUMIFS($X$64:$X$135,$W$64:$W$135,$F4)</f>
        <v>0</v>
      </c>
      <c r="I4" s="1">
        <f t="shared" ref="I4:I12" ca="1" si="3">G4-H4</f>
        <v>0</v>
      </c>
      <c r="J4" s="1">
        <f ca="1">SUMIF($V$64:$V$135,F4,$AE$64:$AE$135)+SUMIF($W$64:$W$135,F4,$AF$64:$AF$135)</f>
        <v>0</v>
      </c>
      <c r="K4" s="1">
        <f t="shared" ref="K4:K12" ca="1" si="4">SUMPRODUCT(($V$64:$V$135=F4)*($X$64:$X$135&lt;&gt;""))+SUMPRODUCT(($W$64:$W$135=F4)*($Y$64:$Y$135&lt;&gt;""))</f>
        <v>0</v>
      </c>
      <c r="L4" s="1">
        <f t="shared" ref="L4:L12" ca="1" si="5">SUMPRODUCT(($V$64:$V$135=F4)*($X$64:$X$135&gt;$Y$64:$Y$135))+SUMPRODUCT(($W$64:$W$135=F4)*($X$64:$X$135&lt;$Y$64:$Y$135))</f>
        <v>0</v>
      </c>
      <c r="M4" s="1">
        <f t="shared" ref="M4:M12" ca="1" si="6">SUMPRODUCT(($V$64:$W$135=F4)*($X$64:$X$135=$Y$64:$Y$135)*($X$64:$X$135&lt;&gt;"")*($Y$64:$Y$135&lt;&gt;""))</f>
        <v>0</v>
      </c>
      <c r="N4" s="1">
        <f t="shared" ref="N4:N12" ca="1" si="7">SUMPRODUCT(($V$64:$V$135=F4)*($X$64:$X$135&lt;$Y$64:$Y$135))+SUMPRODUCT(($W$64:$W$135=F4)*($X$64:$X$135&gt;$Y$64:$Y$135))</f>
        <v>0</v>
      </c>
      <c r="O4" s="114">
        <f ca="1">SMALL($O$3:$V$3,1)</f>
        <v>1</v>
      </c>
      <c r="P4" s="114">
        <f ca="1">SMALL($O$3:$V$3,2)</f>
        <v>99999</v>
      </c>
      <c r="Q4" s="114">
        <f ca="1">SMALL($O$3:$V$3,3)</f>
        <v>99999</v>
      </c>
      <c r="R4" s="114">
        <f ca="1">SMALL($O$3:$V$3,4)</f>
        <v>99999</v>
      </c>
      <c r="V4" s="1"/>
      <c r="W4" s="584" t="str">
        <f ca="1">IFERROR(INDEX($O$17:$V$25,ROW(A1),$W$3),"")</f>
        <v>Langenthal 13</v>
      </c>
      <c r="X4" s="585" t="str">
        <f ca="1">INDEX($W$4:$W$12,MATCH(ROW(A1),$AA$4:$AA$12,0))</f>
        <v>Langenthal 13</v>
      </c>
      <c r="Y4" s="586">
        <f ca="1">IF($W4="",99999,VLOOKUP($W4,$C$17:$Z$25,24,0))</f>
        <v>1.9</v>
      </c>
      <c r="Z4" s="587">
        <f ca="1">RANK(Y4,Y$4:Y$12,1)+INDEX($E$4:$E$12,MATCH(W4,$F$4:$F$12,0))/100+ROW()/10000</f>
        <v>1.0104</v>
      </c>
      <c r="AA4" s="588">
        <f ca="1">RANK($Z4,$Z$4:$Z$12,1)</f>
        <v>1</v>
      </c>
      <c r="AB4" s="589" t="str">
        <f t="shared" ref="AB4:AB12" ca="1" si="8">IFERROR(INDEX($O$17:$V$25,ROW(A1),$AB$3),"")</f>
        <v/>
      </c>
      <c r="AC4" s="590" t="str">
        <f ca="1">INDEX($AB$4:$AB$12,MATCH(ROW(A1),$AF$4:$AF$12,0))</f>
        <v/>
      </c>
      <c r="AD4" s="591">
        <f ca="1">IF($AB4="",99999,VLOOKUP($AB4,$C$17:$Z$25,24,0))</f>
        <v>99999</v>
      </c>
      <c r="AE4" s="587">
        <f ca="1">RANK(AD4,AD$4:AD$12,1)+INDEX($E$4:$E$12,MATCH(AB4,$F$4:$F$12,0))/100+ROW()/10000</f>
        <v>1.0104</v>
      </c>
      <c r="AF4" s="587">
        <f ca="1">RANK($AE4,$AE$4:$AE$12,1)</f>
        <v>1</v>
      </c>
      <c r="AG4" s="589" t="str">
        <f t="shared" ref="AG4:AG12" ca="1" si="9">IFERROR(INDEX($O$17:$V$25,ROW(C1),$AG$3),"")</f>
        <v/>
      </c>
      <c r="AH4" s="590" t="str">
        <f ca="1">INDEX($AG$4:$AG$12,MATCH(ROW(A1),$AK$4:$AK$12,0))</f>
        <v/>
      </c>
      <c r="AI4" s="591">
        <f ca="1">IF($AG4="",99999,VLOOKUP($AG4,$C$17:$Z$25,24,0))</f>
        <v>99999</v>
      </c>
      <c r="AJ4" s="587">
        <f ca="1">RANK(AI4,AI$4:AI$12,1)+INDEX($E$4:$E$12,MATCH(AG4,$F$4:$F$12,0))/100+ROW()/10000</f>
        <v>1.0104</v>
      </c>
      <c r="AK4" s="592">
        <f ca="1">RANK($AJ4,$AJ$4:$AJ$12,1)</f>
        <v>1</v>
      </c>
      <c r="AL4" s="590" t="str">
        <f t="shared" ref="AL4:AL12" ca="1" si="10">IFERROR(INDEX($O$17:$V$25,ROW(E1),$AL$3),"")</f>
        <v/>
      </c>
      <c r="AM4" s="590" t="str">
        <f ca="1">INDEX($AL$4:$AL$12,MATCH(ROW(A1),$AP$4:$AP$12,0))</f>
        <v/>
      </c>
      <c r="AN4" s="591">
        <f ca="1">IF($AL4="",99999,VLOOKUP($AL4,$C$17:$Z$25,24,0))</f>
        <v>99999</v>
      </c>
      <c r="AO4" s="587">
        <f ca="1">RANK(AN4,AN$4:AN$12,1)+INDEX($E$4:$E$12,MATCH(AL4,$F$4:$F$12,0))/100+ROW()/10000</f>
        <v>1.0104</v>
      </c>
      <c r="AP4" s="592">
        <f ca="1">RANK($AO4,$AO$4:$AO$12,1)</f>
        <v>1</v>
      </c>
    </row>
    <row r="5" spans="1:42" s="2" customFormat="1" x14ac:dyDescent="0.25">
      <c r="A5" s="48"/>
      <c r="B5" s="1">
        <v>2</v>
      </c>
      <c r="C5" s="19">
        <f t="shared" ref="C5:C12" ca="1" si="11">RANK(D5,$D$4:$D$12,1)</f>
        <v>2</v>
      </c>
      <c r="D5" s="1">
        <f t="shared" ref="D5:D12" ca="1" si="12">E5+ROW()/1000+(F5="")*10</f>
        <v>1.0049999999999999</v>
      </c>
      <c r="E5" s="245">
        <f t="shared" ref="E5:E12" ca="1" si="13">IF($AI$15,RANK(AH18,AH$17:AH$25,1),RANK(X18,X$17:X$25,1))</f>
        <v>1</v>
      </c>
      <c r="F5" s="1" t="str">
        <f t="shared" ref="F5:F12" si="14">$Q65</f>
        <v>Thun 13_1</v>
      </c>
      <c r="G5" s="1">
        <f t="shared" ca="1" si="1"/>
        <v>0</v>
      </c>
      <c r="H5" s="1">
        <f t="shared" ca="1" si="2"/>
        <v>0</v>
      </c>
      <c r="I5" s="1">
        <f t="shared" ca="1" si="3"/>
        <v>0</v>
      </c>
      <c r="J5" s="1">
        <f t="shared" ref="J5:J12" ca="1" si="15">SUMIF($V$64:$V$135,F5,$AE$64:$AE$135)+SUMIF($W$64:$W$135,F5,$AF$64:$AF$135)</f>
        <v>0</v>
      </c>
      <c r="K5" s="1">
        <f t="shared" ca="1" si="4"/>
        <v>0</v>
      </c>
      <c r="L5" s="1">
        <f t="shared" ca="1" si="5"/>
        <v>0</v>
      </c>
      <c r="M5" s="1">
        <f t="shared" ca="1" si="6"/>
        <v>0</v>
      </c>
      <c r="N5" s="1">
        <f t="shared" ca="1" si="7"/>
        <v>0</v>
      </c>
      <c r="O5" s="21"/>
      <c r="P5" s="22"/>
      <c r="V5" s="1"/>
      <c r="W5" s="589" t="str">
        <f t="shared" ref="W5:W12" ca="1" si="16">IFERROR(INDEX($O$17:$V$25,ROW(A2),$W$3),"")</f>
        <v>Thun 13_1</v>
      </c>
      <c r="X5" s="590" t="str">
        <f t="shared" ref="X5:X12" ca="1" si="17">INDEX($W$4:$W$12,MATCH(ROW(A2),$AA$4:$AA$12,0))</f>
        <v>Thun 13_1</v>
      </c>
      <c r="Y5" s="587">
        <f t="shared" ref="Y5:Y12" ca="1" si="18">IF($W5="",99999,VLOOKUP($W5,$C$17:$Z$25,24,0))</f>
        <v>1.9</v>
      </c>
      <c r="Z5" s="587">
        <f ca="1">RANK(Y5,Y$4:Y$12,1)+INDEX($E$4:$E$12,MATCH(W5,$F$4:$F$12,0))/100+ROW()/10000</f>
        <v>1.0105</v>
      </c>
      <c r="AA5" s="592">
        <f t="shared" ref="AA5:AA12" ca="1" si="19">RANK($Z5,$Z$4:$Z$12,1)</f>
        <v>2</v>
      </c>
      <c r="AB5" s="589" t="str">
        <f t="shared" ca="1" si="8"/>
        <v/>
      </c>
      <c r="AC5" s="590" t="str">
        <f t="shared" ref="AC5:AC12" ca="1" si="20">INDEX($AB$4:$AB$12,MATCH(ROW(A2),$AF$4:$AF$12,0))</f>
        <v/>
      </c>
      <c r="AD5" s="591">
        <f t="shared" ref="AD5:AD12" ca="1" si="21">IF($AB5="",99999,VLOOKUP($AB5,$C$17:$Z$25,24,0))</f>
        <v>99999</v>
      </c>
      <c r="AE5" s="587">
        <f ca="1">RANK(AD5,AD$4:AD$12,1)+INDEX($E$4:$E$12,MATCH(AB5,$F$4:$F$12,0))/100+ROW()/10000</f>
        <v>1.0105</v>
      </c>
      <c r="AF5" s="587">
        <f t="shared" ref="AF5:AF12" ca="1" si="22">RANK($AE5,$AE$4:$AE$12,1)</f>
        <v>2</v>
      </c>
      <c r="AG5" s="589" t="str">
        <f t="shared" ca="1" si="9"/>
        <v/>
      </c>
      <c r="AH5" s="590" t="str">
        <f t="shared" ref="AH5:AH12" ca="1" si="23">INDEX($AG$4:$AG$12,MATCH(ROW(A2),$AK$4:$AK$12,0))</f>
        <v/>
      </c>
      <c r="AI5" s="591">
        <f t="shared" ref="AI5:AI12" ca="1" si="24">IF($AG5="",99999,VLOOKUP($AG5,$C$17:$Z$25,24,0))</f>
        <v>99999</v>
      </c>
      <c r="AJ5" s="587">
        <f ca="1">RANK(AI5,AI$4:AI$12,1)+INDEX($E$4:$E$12,MATCH(AG5,$F$4:$F$12,0))/100+ROW()/10000</f>
        <v>1.0105</v>
      </c>
      <c r="AK5" s="592">
        <f t="shared" ref="AK5:AK12" ca="1" si="25">RANK($AJ5,$AJ$4:$AJ$12,1)</f>
        <v>2</v>
      </c>
      <c r="AL5" s="590" t="str">
        <f t="shared" ca="1" si="10"/>
        <v/>
      </c>
      <c r="AM5" s="590" t="str">
        <f t="shared" ref="AM5:AM12" ca="1" si="26">INDEX($AL$4:$AL$12,MATCH(ROW(A2),$AP$4:$AP$12,0))</f>
        <v/>
      </c>
      <c r="AN5" s="591">
        <f t="shared" ref="AN5:AN12" ca="1" si="27">IF($AL5="",99999,VLOOKUP($AL5,$C$17:$Z$25,24,0))</f>
        <v>99999</v>
      </c>
      <c r="AO5" s="587">
        <f ca="1">RANK(AN5,AN$4:AN$12,1)+INDEX($E$4:$E$12,MATCH(AL5,$F$4:$F$12,0))/100+ROW()/10000</f>
        <v>1.0105</v>
      </c>
      <c r="AP5" s="592">
        <f t="shared" ref="AP5:AP12" ca="1" si="28">RANK($AO5,$AO$4:$AO$12,1)</f>
        <v>2</v>
      </c>
    </row>
    <row r="6" spans="1:42" s="2" customFormat="1" x14ac:dyDescent="0.25">
      <c r="A6" s="48"/>
      <c r="B6" s="1">
        <v>3</v>
      </c>
      <c r="C6" s="19">
        <f t="shared" ca="1" si="11"/>
        <v>3</v>
      </c>
      <c r="D6" s="1">
        <f t="shared" ca="1" si="12"/>
        <v>1.006</v>
      </c>
      <c r="E6" s="245">
        <f t="shared" ca="1" si="13"/>
        <v>1</v>
      </c>
      <c r="F6" s="1" t="str">
        <f t="shared" si="14"/>
        <v>Thun 13_2</v>
      </c>
      <c r="G6" s="1">
        <f t="shared" ca="1" si="1"/>
        <v>0</v>
      </c>
      <c r="H6" s="1">
        <f t="shared" ca="1" si="2"/>
        <v>0</v>
      </c>
      <c r="I6" s="1">
        <f t="shared" ca="1" si="3"/>
        <v>0</v>
      </c>
      <c r="J6" s="1">
        <f t="shared" ca="1" si="15"/>
        <v>0</v>
      </c>
      <c r="K6" s="1">
        <f t="shared" ca="1" si="4"/>
        <v>0</v>
      </c>
      <c r="L6" s="1">
        <f t="shared" ca="1" si="5"/>
        <v>0</v>
      </c>
      <c r="M6" s="1">
        <f t="shared" ca="1" si="6"/>
        <v>0</v>
      </c>
      <c r="N6" s="1">
        <f t="shared" ca="1" si="7"/>
        <v>0</v>
      </c>
      <c r="O6" s="21"/>
      <c r="P6" s="22"/>
      <c r="V6" s="1"/>
      <c r="W6" s="589" t="str">
        <f t="shared" ca="1" si="16"/>
        <v>Thun 13_2</v>
      </c>
      <c r="X6" s="590" t="str">
        <f t="shared" ca="1" si="17"/>
        <v>Thun 13_2</v>
      </c>
      <c r="Y6" s="587">
        <f t="shared" ca="1" si="18"/>
        <v>1.9</v>
      </c>
      <c r="Z6" s="587">
        <f ca="1">RANK(Y6,Y$4:Y$12,1)+INDEX($E$4:$E$12,MATCH(W6,$F$4:$F$12,0))/100+ROW()/10000</f>
        <v>1.0105999999999999</v>
      </c>
      <c r="AA6" s="592">
        <f t="shared" ca="1" si="19"/>
        <v>3</v>
      </c>
      <c r="AB6" s="589" t="str">
        <f t="shared" ca="1" si="8"/>
        <v/>
      </c>
      <c r="AC6" s="590" t="str">
        <f t="shared" ca="1" si="20"/>
        <v/>
      </c>
      <c r="AD6" s="591">
        <f t="shared" ca="1" si="21"/>
        <v>99999</v>
      </c>
      <c r="AE6" s="587">
        <f ca="1">RANK(AD6,AD$4:AD$12,1)+INDEX($E$4:$E$12,MATCH(AB6,$F$4:$F$12,0))/100+ROW()/10000</f>
        <v>1.0105999999999999</v>
      </c>
      <c r="AF6" s="587">
        <f t="shared" ca="1" si="22"/>
        <v>3</v>
      </c>
      <c r="AG6" s="589" t="str">
        <f t="shared" ca="1" si="9"/>
        <v/>
      </c>
      <c r="AH6" s="590" t="str">
        <f t="shared" ca="1" si="23"/>
        <v/>
      </c>
      <c r="AI6" s="591">
        <f t="shared" ca="1" si="24"/>
        <v>99999</v>
      </c>
      <c r="AJ6" s="587">
        <f ca="1">RANK(AI6,AI$4:AI$12,1)+INDEX($E$4:$E$12,MATCH(AG6,$F$4:$F$12,0))/100+ROW()/10000</f>
        <v>1.0105999999999999</v>
      </c>
      <c r="AK6" s="592">
        <f t="shared" ca="1" si="25"/>
        <v>3</v>
      </c>
      <c r="AL6" s="590" t="str">
        <f t="shared" ca="1" si="10"/>
        <v/>
      </c>
      <c r="AM6" s="590" t="str">
        <f t="shared" ca="1" si="26"/>
        <v/>
      </c>
      <c r="AN6" s="591">
        <f t="shared" ca="1" si="27"/>
        <v>99999</v>
      </c>
      <c r="AO6" s="587">
        <f ca="1">RANK(AN6,AN$4:AN$12,1)+INDEX($E$4:$E$12,MATCH(AL6,$F$4:$F$12,0))/100+ROW()/10000</f>
        <v>1.0105999999999999</v>
      </c>
      <c r="AP6" s="592">
        <f t="shared" ca="1" si="28"/>
        <v>3</v>
      </c>
    </row>
    <row r="7" spans="1:42" s="2" customFormat="1" x14ac:dyDescent="0.25">
      <c r="A7" s="48"/>
      <c r="B7" s="1">
        <v>4</v>
      </c>
      <c r="C7" s="19">
        <f t="shared" ca="1" si="11"/>
        <v>4</v>
      </c>
      <c r="D7" s="1">
        <f t="shared" ca="1" si="12"/>
        <v>1.0069999999999999</v>
      </c>
      <c r="E7" s="245">
        <f t="shared" ca="1" si="13"/>
        <v>1</v>
      </c>
      <c r="F7" s="1" t="str">
        <f t="shared" si="14"/>
        <v>Burgdorf 11</v>
      </c>
      <c r="G7" s="1">
        <f t="shared" ca="1" si="1"/>
        <v>0</v>
      </c>
      <c r="H7" s="1">
        <f t="shared" ca="1" si="2"/>
        <v>0</v>
      </c>
      <c r="I7" s="1">
        <f t="shared" ca="1" si="3"/>
        <v>0</v>
      </c>
      <c r="J7" s="1">
        <f t="shared" ca="1" si="15"/>
        <v>0</v>
      </c>
      <c r="K7" s="1">
        <f t="shared" ca="1" si="4"/>
        <v>0</v>
      </c>
      <c r="L7" s="1">
        <f t="shared" ca="1" si="5"/>
        <v>0</v>
      </c>
      <c r="M7" s="1">
        <f t="shared" ca="1" si="6"/>
        <v>0</v>
      </c>
      <c r="N7" s="1">
        <f t="shared" ca="1" si="7"/>
        <v>0</v>
      </c>
      <c r="O7" s="21"/>
      <c r="P7" s="22"/>
      <c r="V7" s="1"/>
      <c r="W7" s="589" t="str">
        <f t="shared" ca="1" si="16"/>
        <v>Burgdorf 11</v>
      </c>
      <c r="X7" s="590" t="str">
        <f t="shared" ca="1" si="17"/>
        <v>Burgdorf 11</v>
      </c>
      <c r="Y7" s="587">
        <f t="shared" ca="1" si="18"/>
        <v>1.9</v>
      </c>
      <c r="Z7" s="587">
        <f ca="1">RANK(Y7,Y$4:Y$12,1)+INDEX($E$4:$E$12,MATCH(W7,$F$4:$F$12,0))/100+ROW()/10000</f>
        <v>1.0106999999999999</v>
      </c>
      <c r="AA7" s="592">
        <f t="shared" ca="1" si="19"/>
        <v>4</v>
      </c>
      <c r="AB7" s="589" t="str">
        <f t="shared" ca="1" si="8"/>
        <v/>
      </c>
      <c r="AC7" s="590" t="str">
        <f t="shared" ca="1" si="20"/>
        <v/>
      </c>
      <c r="AD7" s="591">
        <f t="shared" ca="1" si="21"/>
        <v>99999</v>
      </c>
      <c r="AE7" s="587">
        <f ca="1">RANK(AD7,AD$4:AD$12,1)+INDEX($E$4:$E$12,MATCH(AB7,$F$4:$F$12,0))/100+ROW()/10000</f>
        <v>1.0106999999999999</v>
      </c>
      <c r="AF7" s="587">
        <f t="shared" ca="1" si="22"/>
        <v>4</v>
      </c>
      <c r="AG7" s="589" t="str">
        <f t="shared" ca="1" si="9"/>
        <v/>
      </c>
      <c r="AH7" s="590" t="str">
        <f t="shared" ca="1" si="23"/>
        <v/>
      </c>
      <c r="AI7" s="591">
        <f t="shared" ca="1" si="24"/>
        <v>99999</v>
      </c>
      <c r="AJ7" s="587">
        <f ca="1">RANK(AI7,AI$4:AI$12,1)+INDEX($E$4:$E$12,MATCH(AG7,$F$4:$F$12,0))/100+ROW()/10000</f>
        <v>1.0106999999999999</v>
      </c>
      <c r="AK7" s="592">
        <f t="shared" ca="1" si="25"/>
        <v>4</v>
      </c>
      <c r="AL7" s="590" t="str">
        <f t="shared" ca="1" si="10"/>
        <v/>
      </c>
      <c r="AM7" s="590" t="str">
        <f t="shared" ca="1" si="26"/>
        <v/>
      </c>
      <c r="AN7" s="591">
        <f t="shared" ca="1" si="27"/>
        <v>99999</v>
      </c>
      <c r="AO7" s="587">
        <f ca="1">RANK(AN7,AN$4:AN$12,1)+INDEX($E$4:$E$12,MATCH(AL7,$F$4:$F$12,0))/100+ROW()/10000</f>
        <v>1.0106999999999999</v>
      </c>
      <c r="AP7" s="592">
        <f t="shared" ca="1" si="28"/>
        <v>4</v>
      </c>
    </row>
    <row r="8" spans="1:42" s="2" customFormat="1" x14ac:dyDescent="0.25">
      <c r="A8" s="48"/>
      <c r="B8" s="1">
        <v>5</v>
      </c>
      <c r="C8" s="19">
        <f t="shared" ca="1" si="11"/>
        <v>5</v>
      </c>
      <c r="D8" s="1">
        <f t="shared" ca="1" si="12"/>
        <v>1.008</v>
      </c>
      <c r="E8" s="245">
        <f t="shared" ca="1" si="13"/>
        <v>1</v>
      </c>
      <c r="F8" s="1" t="str">
        <f t="shared" si="14"/>
        <v>Langenthal 11</v>
      </c>
      <c r="G8" s="1">
        <f t="shared" ca="1" si="1"/>
        <v>0</v>
      </c>
      <c r="H8" s="1">
        <f t="shared" ca="1" si="2"/>
        <v>0</v>
      </c>
      <c r="I8" s="1">
        <f t="shared" ca="1" si="3"/>
        <v>0</v>
      </c>
      <c r="J8" s="1">
        <f t="shared" ca="1" si="15"/>
        <v>0</v>
      </c>
      <c r="K8" s="1">
        <f t="shared" ca="1" si="4"/>
        <v>0</v>
      </c>
      <c r="L8" s="1">
        <f t="shared" ca="1" si="5"/>
        <v>0</v>
      </c>
      <c r="M8" s="1">
        <f t="shared" ca="1" si="6"/>
        <v>0</v>
      </c>
      <c r="N8" s="1">
        <f t="shared" ca="1" si="7"/>
        <v>0</v>
      </c>
      <c r="P8" s="22"/>
      <c r="W8" s="589" t="str">
        <f t="shared" ca="1" si="16"/>
        <v>Langenthal 11</v>
      </c>
      <c r="X8" s="590" t="str">
        <f t="shared" ca="1" si="17"/>
        <v>Langenthal 11</v>
      </c>
      <c r="Y8" s="587">
        <f t="shared" ca="1" si="18"/>
        <v>1.9</v>
      </c>
      <c r="Z8" s="587">
        <f t="shared" ref="Z8:Z12" ca="1" si="29">RANK(Y8,Y$4:Y$12,1)+INDEX($E$4:$E$12,MATCH(W8,$F$4:$F$12,0))/100+ROW()/10000</f>
        <v>1.0107999999999999</v>
      </c>
      <c r="AA8" s="592">
        <f t="shared" ca="1" si="19"/>
        <v>5</v>
      </c>
      <c r="AB8" s="589" t="str">
        <f t="shared" ca="1" si="8"/>
        <v/>
      </c>
      <c r="AC8" s="590" t="str">
        <f t="shared" ca="1" si="20"/>
        <v/>
      </c>
      <c r="AD8" s="591">
        <f t="shared" ca="1" si="21"/>
        <v>99999</v>
      </c>
      <c r="AE8" s="587">
        <f t="shared" ref="AE8:AE12" ca="1" si="30">RANK(AD8,AD$4:AD$12,1)+INDEX($E$4:$E$12,MATCH(AB8,$F$4:$F$12,0))/100+ROW()/10000</f>
        <v>1.0107999999999999</v>
      </c>
      <c r="AF8" s="587">
        <f t="shared" ca="1" si="22"/>
        <v>5</v>
      </c>
      <c r="AG8" s="589" t="str">
        <f t="shared" ca="1" si="9"/>
        <v/>
      </c>
      <c r="AH8" s="590" t="str">
        <f t="shared" ca="1" si="23"/>
        <v/>
      </c>
      <c r="AI8" s="591">
        <f t="shared" ca="1" si="24"/>
        <v>99999</v>
      </c>
      <c r="AJ8" s="587">
        <f t="shared" ref="AJ8:AJ12" ca="1" si="31">RANK(AI8,AI$4:AI$12,1)+INDEX($E$4:$E$12,MATCH(AG8,$F$4:$F$12,0))/100+ROW()/10000</f>
        <v>1.0107999999999999</v>
      </c>
      <c r="AK8" s="592">
        <f t="shared" ca="1" si="25"/>
        <v>5</v>
      </c>
      <c r="AL8" s="590" t="str">
        <f t="shared" ca="1" si="10"/>
        <v/>
      </c>
      <c r="AM8" s="590" t="str">
        <f t="shared" ca="1" si="26"/>
        <v/>
      </c>
      <c r="AN8" s="591">
        <f t="shared" ca="1" si="27"/>
        <v>99999</v>
      </c>
      <c r="AO8" s="587">
        <f t="shared" ref="AO8:AO12" ca="1" si="32">RANK(AN8,AN$4:AN$12,1)+INDEX($E$4:$E$12,MATCH(AL8,$F$4:$F$12,0))/100+ROW()/10000</f>
        <v>1.0107999999999999</v>
      </c>
      <c r="AP8" s="592">
        <f t="shared" ca="1" si="28"/>
        <v>5</v>
      </c>
    </row>
    <row r="9" spans="1:42" s="2" customFormat="1" x14ac:dyDescent="0.25">
      <c r="A9" s="48"/>
      <c r="B9" s="1">
        <v>6</v>
      </c>
      <c r="C9" s="19">
        <f t="shared" ca="1" si="11"/>
        <v>6</v>
      </c>
      <c r="D9" s="1">
        <f t="shared" ca="1" si="12"/>
        <v>11.009</v>
      </c>
      <c r="E9" s="245">
        <f t="shared" ca="1" si="13"/>
        <v>1</v>
      </c>
      <c r="F9" s="1" t="str">
        <f t="shared" si="14"/>
        <v/>
      </c>
      <c r="G9" s="1">
        <f t="shared" ca="1" si="1"/>
        <v>0</v>
      </c>
      <c r="H9" s="1">
        <f t="shared" ca="1" si="2"/>
        <v>0</v>
      </c>
      <c r="I9" s="1">
        <f t="shared" ca="1" si="3"/>
        <v>0</v>
      </c>
      <c r="J9" s="1">
        <f t="shared" ca="1" si="15"/>
        <v>0</v>
      </c>
      <c r="K9" s="1">
        <f t="shared" ca="1" si="4"/>
        <v>0</v>
      </c>
      <c r="L9" s="1">
        <f t="shared" ca="1" si="5"/>
        <v>0</v>
      </c>
      <c r="M9" s="1">
        <f t="shared" ca="1" si="6"/>
        <v>0</v>
      </c>
      <c r="N9" s="1">
        <f t="shared" ca="1" si="7"/>
        <v>0</v>
      </c>
      <c r="P9" s="22"/>
      <c r="W9" s="589" t="str">
        <f t="shared" ca="1" si="16"/>
        <v/>
      </c>
      <c r="X9" s="590" t="str">
        <f t="shared" ca="1" si="17"/>
        <v/>
      </c>
      <c r="Y9" s="587">
        <f t="shared" ca="1" si="18"/>
        <v>99999</v>
      </c>
      <c r="Z9" s="587">
        <f t="shared" ca="1" si="29"/>
        <v>6.0108999999999995</v>
      </c>
      <c r="AA9" s="592">
        <f t="shared" ca="1" si="19"/>
        <v>6</v>
      </c>
      <c r="AB9" s="589" t="str">
        <f t="shared" ca="1" si="8"/>
        <v/>
      </c>
      <c r="AC9" s="590" t="str">
        <f t="shared" ca="1" si="20"/>
        <v/>
      </c>
      <c r="AD9" s="591">
        <f t="shared" ca="1" si="21"/>
        <v>99999</v>
      </c>
      <c r="AE9" s="587">
        <f t="shared" ca="1" si="30"/>
        <v>1.0108999999999999</v>
      </c>
      <c r="AF9" s="587">
        <f t="shared" ca="1" si="22"/>
        <v>6</v>
      </c>
      <c r="AG9" s="589" t="str">
        <f t="shared" ca="1" si="9"/>
        <v/>
      </c>
      <c r="AH9" s="590" t="str">
        <f t="shared" ca="1" si="23"/>
        <v/>
      </c>
      <c r="AI9" s="591">
        <f t="shared" ca="1" si="24"/>
        <v>99999</v>
      </c>
      <c r="AJ9" s="587">
        <f t="shared" ca="1" si="31"/>
        <v>1.0108999999999999</v>
      </c>
      <c r="AK9" s="592">
        <f t="shared" ca="1" si="25"/>
        <v>6</v>
      </c>
      <c r="AL9" s="590" t="str">
        <f t="shared" ca="1" si="10"/>
        <v/>
      </c>
      <c r="AM9" s="590" t="str">
        <f t="shared" ca="1" si="26"/>
        <v/>
      </c>
      <c r="AN9" s="591">
        <f t="shared" ca="1" si="27"/>
        <v>99999</v>
      </c>
      <c r="AO9" s="587">
        <f t="shared" ca="1" si="32"/>
        <v>1.0108999999999999</v>
      </c>
      <c r="AP9" s="592">
        <f t="shared" ca="1" si="28"/>
        <v>6</v>
      </c>
    </row>
    <row r="10" spans="1:42" s="2" customFormat="1" x14ac:dyDescent="0.25">
      <c r="A10" s="48"/>
      <c r="B10" s="1">
        <v>7</v>
      </c>
      <c r="C10" s="19">
        <f t="shared" ca="1" si="11"/>
        <v>7</v>
      </c>
      <c r="D10" s="1">
        <f t="shared" ca="1" si="12"/>
        <v>17.009999999999998</v>
      </c>
      <c r="E10" s="245">
        <f t="shared" ca="1" si="13"/>
        <v>7</v>
      </c>
      <c r="F10" s="1" t="str">
        <f t="shared" si="14"/>
        <v/>
      </c>
      <c r="G10" s="1">
        <f t="shared" ca="1" si="1"/>
        <v>0</v>
      </c>
      <c r="H10" s="1">
        <f t="shared" ca="1" si="2"/>
        <v>0</v>
      </c>
      <c r="I10" s="1">
        <f t="shared" ca="1" si="3"/>
        <v>0</v>
      </c>
      <c r="J10" s="1">
        <f t="shared" ca="1" si="15"/>
        <v>0</v>
      </c>
      <c r="K10" s="1">
        <f t="shared" ca="1" si="4"/>
        <v>0</v>
      </c>
      <c r="L10" s="1">
        <f t="shared" ca="1" si="5"/>
        <v>0</v>
      </c>
      <c r="M10" s="1">
        <f t="shared" ca="1" si="6"/>
        <v>0</v>
      </c>
      <c r="N10" s="1">
        <f t="shared" ca="1" si="7"/>
        <v>0</v>
      </c>
      <c r="P10" s="22"/>
      <c r="W10" s="589" t="str">
        <f t="shared" ca="1" si="16"/>
        <v/>
      </c>
      <c r="X10" s="590" t="str">
        <f t="shared" ca="1" si="17"/>
        <v/>
      </c>
      <c r="Y10" s="587">
        <f t="shared" ca="1" si="18"/>
        <v>99999</v>
      </c>
      <c r="Z10" s="587">
        <f t="shared" ca="1" si="29"/>
        <v>6.0110000000000001</v>
      </c>
      <c r="AA10" s="592">
        <f t="shared" ca="1" si="19"/>
        <v>7</v>
      </c>
      <c r="AB10" s="589" t="str">
        <f t="shared" ca="1" si="8"/>
        <v/>
      </c>
      <c r="AC10" s="590" t="str">
        <f t="shared" ca="1" si="20"/>
        <v/>
      </c>
      <c r="AD10" s="591">
        <f t="shared" ca="1" si="21"/>
        <v>99999</v>
      </c>
      <c r="AE10" s="587">
        <f t="shared" ca="1" si="30"/>
        <v>1.0109999999999999</v>
      </c>
      <c r="AF10" s="587">
        <f t="shared" ca="1" si="22"/>
        <v>7</v>
      </c>
      <c r="AG10" s="589" t="str">
        <f t="shared" ca="1" si="9"/>
        <v/>
      </c>
      <c r="AH10" s="590" t="str">
        <f t="shared" ca="1" si="23"/>
        <v/>
      </c>
      <c r="AI10" s="591">
        <f t="shared" ca="1" si="24"/>
        <v>99999</v>
      </c>
      <c r="AJ10" s="587">
        <f t="shared" ca="1" si="31"/>
        <v>1.0109999999999999</v>
      </c>
      <c r="AK10" s="592">
        <f t="shared" ca="1" si="25"/>
        <v>7</v>
      </c>
      <c r="AL10" s="590" t="str">
        <f t="shared" ca="1" si="10"/>
        <v/>
      </c>
      <c r="AM10" s="590" t="str">
        <f t="shared" ca="1" si="26"/>
        <v/>
      </c>
      <c r="AN10" s="591">
        <f t="shared" ca="1" si="27"/>
        <v>99999</v>
      </c>
      <c r="AO10" s="587">
        <f t="shared" ca="1" si="32"/>
        <v>1.0109999999999999</v>
      </c>
      <c r="AP10" s="592">
        <f t="shared" ca="1" si="28"/>
        <v>7</v>
      </c>
    </row>
    <row r="11" spans="1:42" s="2" customFormat="1" x14ac:dyDescent="0.25">
      <c r="A11" s="48"/>
      <c r="B11" s="1">
        <v>8</v>
      </c>
      <c r="C11" s="19">
        <f t="shared" ca="1" si="11"/>
        <v>8</v>
      </c>
      <c r="D11" s="1">
        <f t="shared" ca="1" si="12"/>
        <v>17.010999999999999</v>
      </c>
      <c r="E11" s="245">
        <f t="shared" ca="1" si="13"/>
        <v>7</v>
      </c>
      <c r="F11" s="1" t="str">
        <f t="shared" si="14"/>
        <v/>
      </c>
      <c r="G11" s="1">
        <f t="shared" ca="1" si="1"/>
        <v>0</v>
      </c>
      <c r="H11" s="1">
        <f t="shared" ca="1" si="2"/>
        <v>0</v>
      </c>
      <c r="I11" s="1">
        <f t="shared" ca="1" si="3"/>
        <v>0</v>
      </c>
      <c r="J11" s="1">
        <f t="shared" ca="1" si="15"/>
        <v>0</v>
      </c>
      <c r="K11" s="1">
        <f t="shared" ca="1" si="4"/>
        <v>0</v>
      </c>
      <c r="L11" s="1">
        <f t="shared" ca="1" si="5"/>
        <v>0</v>
      </c>
      <c r="M11" s="1">
        <f t="shared" ca="1" si="6"/>
        <v>0</v>
      </c>
      <c r="N11" s="1">
        <f t="shared" ca="1" si="7"/>
        <v>0</v>
      </c>
      <c r="O11" s="1"/>
      <c r="P11" s="1"/>
      <c r="Q11" s="1"/>
      <c r="R11" s="1"/>
      <c r="S11" s="1"/>
      <c r="T11" s="1"/>
      <c r="U11" s="1"/>
      <c r="V11" s="1"/>
      <c r="W11" s="589" t="str">
        <f t="shared" ca="1" si="16"/>
        <v/>
      </c>
      <c r="X11" s="590" t="str">
        <f t="shared" ca="1" si="17"/>
        <v/>
      </c>
      <c r="Y11" s="587">
        <f t="shared" ca="1" si="18"/>
        <v>99999</v>
      </c>
      <c r="Z11" s="587">
        <f t="shared" ca="1" si="29"/>
        <v>6.0110999999999999</v>
      </c>
      <c r="AA11" s="592">
        <f t="shared" ca="1" si="19"/>
        <v>8</v>
      </c>
      <c r="AB11" s="589" t="str">
        <f t="shared" ca="1" si="8"/>
        <v/>
      </c>
      <c r="AC11" s="590" t="str">
        <f t="shared" ca="1" si="20"/>
        <v/>
      </c>
      <c r="AD11" s="591">
        <f t="shared" ca="1" si="21"/>
        <v>99999</v>
      </c>
      <c r="AE11" s="587">
        <f t="shared" ca="1" si="30"/>
        <v>1.0111000000000001</v>
      </c>
      <c r="AF11" s="587">
        <f t="shared" ca="1" si="22"/>
        <v>8</v>
      </c>
      <c r="AG11" s="589" t="str">
        <f t="shared" ca="1" si="9"/>
        <v/>
      </c>
      <c r="AH11" s="590" t="str">
        <f t="shared" ca="1" si="23"/>
        <v/>
      </c>
      <c r="AI11" s="591">
        <f t="shared" ca="1" si="24"/>
        <v>99999</v>
      </c>
      <c r="AJ11" s="587">
        <f t="shared" ca="1" si="31"/>
        <v>1.0111000000000001</v>
      </c>
      <c r="AK11" s="592">
        <f t="shared" ca="1" si="25"/>
        <v>8</v>
      </c>
      <c r="AL11" s="590" t="str">
        <f t="shared" ca="1" si="10"/>
        <v/>
      </c>
      <c r="AM11" s="590" t="str">
        <f t="shared" ca="1" si="26"/>
        <v/>
      </c>
      <c r="AN11" s="591">
        <f t="shared" ca="1" si="27"/>
        <v>99999</v>
      </c>
      <c r="AO11" s="587">
        <f t="shared" ca="1" si="32"/>
        <v>1.0111000000000001</v>
      </c>
      <c r="AP11" s="592">
        <f t="shared" ca="1" si="28"/>
        <v>8</v>
      </c>
    </row>
    <row r="12" spans="1:42" s="2" customFormat="1" ht="12" thickBot="1" x14ac:dyDescent="0.3">
      <c r="A12" s="48"/>
      <c r="B12" s="1">
        <v>9</v>
      </c>
      <c r="C12" s="20">
        <f t="shared" ca="1" si="11"/>
        <v>9</v>
      </c>
      <c r="D12" s="1">
        <f t="shared" ca="1" si="12"/>
        <v>17.012</v>
      </c>
      <c r="E12" s="245">
        <f t="shared" ca="1" si="13"/>
        <v>7</v>
      </c>
      <c r="F12" s="1" t="str">
        <f t="shared" si="14"/>
        <v/>
      </c>
      <c r="G12" s="1">
        <f t="shared" ca="1" si="1"/>
        <v>0</v>
      </c>
      <c r="H12" s="1">
        <f t="shared" ca="1" si="2"/>
        <v>0</v>
      </c>
      <c r="I12" s="1">
        <f t="shared" ca="1" si="3"/>
        <v>0</v>
      </c>
      <c r="J12" s="1">
        <f t="shared" ca="1" si="15"/>
        <v>0</v>
      </c>
      <c r="K12" s="25">
        <f t="shared" ca="1" si="4"/>
        <v>0</v>
      </c>
      <c r="L12" s="1">
        <f t="shared" ca="1" si="5"/>
        <v>0</v>
      </c>
      <c r="M12" s="1">
        <f t="shared" ca="1" si="6"/>
        <v>0</v>
      </c>
      <c r="N12" s="1">
        <f t="shared" ca="1" si="7"/>
        <v>0</v>
      </c>
      <c r="O12" s="1"/>
      <c r="P12" s="1"/>
      <c r="Q12" s="1"/>
      <c r="R12" s="1"/>
      <c r="S12" s="1"/>
      <c r="T12" s="1"/>
      <c r="U12" s="1"/>
      <c r="V12" s="1"/>
      <c r="W12" s="593" t="str">
        <f t="shared" ca="1" si="16"/>
        <v/>
      </c>
      <c r="X12" s="594" t="str">
        <f t="shared" ca="1" si="17"/>
        <v/>
      </c>
      <c r="Y12" s="595">
        <f t="shared" ca="1" si="18"/>
        <v>99999</v>
      </c>
      <c r="Z12" s="595">
        <f t="shared" ca="1" si="29"/>
        <v>6.0111999999999997</v>
      </c>
      <c r="AA12" s="596">
        <f t="shared" ca="1" si="19"/>
        <v>9</v>
      </c>
      <c r="AB12" s="593" t="str">
        <f t="shared" ca="1" si="8"/>
        <v/>
      </c>
      <c r="AC12" s="594" t="str">
        <f t="shared" ca="1" si="20"/>
        <v/>
      </c>
      <c r="AD12" s="597">
        <f t="shared" ca="1" si="21"/>
        <v>99999</v>
      </c>
      <c r="AE12" s="595">
        <f t="shared" ca="1" si="30"/>
        <v>1.0112000000000001</v>
      </c>
      <c r="AF12" s="595">
        <f t="shared" ca="1" si="22"/>
        <v>9</v>
      </c>
      <c r="AG12" s="593" t="str">
        <f t="shared" ca="1" si="9"/>
        <v/>
      </c>
      <c r="AH12" s="594" t="str">
        <f t="shared" ca="1" si="23"/>
        <v/>
      </c>
      <c r="AI12" s="597">
        <f t="shared" ca="1" si="24"/>
        <v>99999</v>
      </c>
      <c r="AJ12" s="595">
        <f t="shared" ca="1" si="31"/>
        <v>1.0112000000000001</v>
      </c>
      <c r="AK12" s="596">
        <f t="shared" ca="1" si="25"/>
        <v>9</v>
      </c>
      <c r="AL12" s="594" t="str">
        <f t="shared" ca="1" si="10"/>
        <v/>
      </c>
      <c r="AM12" s="594" t="str">
        <f t="shared" ca="1" si="26"/>
        <v/>
      </c>
      <c r="AN12" s="597">
        <f t="shared" ca="1" si="27"/>
        <v>99999</v>
      </c>
      <c r="AO12" s="595">
        <f t="shared" ca="1" si="32"/>
        <v>1.0112000000000001</v>
      </c>
      <c r="AP12" s="596">
        <f t="shared" ca="1" si="28"/>
        <v>9</v>
      </c>
    </row>
    <row r="13" spans="1:42" s="2" customFormat="1" ht="12" thickTop="1" x14ac:dyDescent="0.25">
      <c r="B13" s="1">
        <f>$F$13*($F$13-1)</f>
        <v>20</v>
      </c>
      <c r="C13" s="1"/>
      <c r="D13" s="1"/>
      <c r="E13" s="1"/>
      <c r="F13" s="1">
        <f>9-COUNTBLANK($F$4:$F$12)</f>
        <v>5</v>
      </c>
      <c r="G13" s="1"/>
      <c r="H13" s="1"/>
      <c r="I13" s="1"/>
      <c r="J13" s="1"/>
      <c r="K13" s="24">
        <f ca="1">QUOTIENT(SUM(K4:K12),2)</f>
        <v>0</v>
      </c>
      <c r="L13" s="1"/>
      <c r="M13" s="1"/>
      <c r="N13" s="1"/>
      <c r="O13" s="1"/>
      <c r="P13" s="1"/>
      <c r="Q13" s="1"/>
      <c r="R13" s="1"/>
      <c r="S13" s="1"/>
      <c r="T13" s="1"/>
      <c r="U13" s="1"/>
      <c r="V13" s="1"/>
      <c r="Y13" s="1"/>
      <c r="Z13" s="1"/>
    </row>
    <row r="14" spans="1:42" s="2" customFormat="1" x14ac:dyDescent="0.25">
      <c r="O14" s="1"/>
      <c r="P14" s="1"/>
      <c r="Q14" s="1"/>
      <c r="R14" s="1"/>
      <c r="S14" s="1"/>
      <c r="T14" s="1"/>
      <c r="U14" s="1"/>
      <c r="V14" s="1"/>
      <c r="W14" s="1"/>
      <c r="Y14" s="1"/>
      <c r="Z14" s="1"/>
    </row>
    <row r="15" spans="1:42" s="2" customFormat="1" x14ac:dyDescent="0.25">
      <c r="O15" s="10"/>
      <c r="AD15" s="780" t="s">
        <v>190</v>
      </c>
      <c r="AE15" s="781"/>
      <c r="AF15" s="781"/>
      <c r="AG15" s="781"/>
      <c r="AH15" s="782"/>
      <c r="AI15" s="2" t="b">
        <f>(Einstellungen!$B$9=Sprache!$E$76)</f>
        <v>0</v>
      </c>
      <c r="AK15" s="48"/>
    </row>
    <row r="16" spans="1:42" s="2" customFormat="1" ht="15" thickBot="1" x14ac:dyDescent="0.3">
      <c r="B16" s="1" t="s">
        <v>6</v>
      </c>
      <c r="C16" s="23" t="s">
        <v>99</v>
      </c>
      <c r="D16" s="23" t="s">
        <v>105</v>
      </c>
      <c r="E16" s="23" t="s">
        <v>106</v>
      </c>
      <c r="F16" s="23" t="s">
        <v>107</v>
      </c>
      <c r="G16" s="23" t="s">
        <v>108</v>
      </c>
      <c r="H16" s="23" t="s">
        <v>109</v>
      </c>
      <c r="I16" s="23" t="s">
        <v>110</v>
      </c>
      <c r="J16" s="23" t="s">
        <v>111</v>
      </c>
      <c r="K16" s="23" t="s">
        <v>112</v>
      </c>
      <c r="L16" s="9" t="s">
        <v>113</v>
      </c>
      <c r="M16" s="23" t="s">
        <v>98</v>
      </c>
      <c r="N16" s="23" t="s">
        <v>15</v>
      </c>
      <c r="O16" s="27">
        <v>1</v>
      </c>
      <c r="P16" s="1">
        <v>2</v>
      </c>
      <c r="Q16" s="1">
        <v>3</v>
      </c>
      <c r="R16" s="1">
        <v>4</v>
      </c>
      <c r="S16" s="1">
        <v>5</v>
      </c>
      <c r="T16" s="1">
        <v>6</v>
      </c>
      <c r="U16" s="1">
        <v>7</v>
      </c>
      <c r="V16" s="1">
        <v>8</v>
      </c>
      <c r="W16" s="9" t="s">
        <v>100</v>
      </c>
      <c r="X16" s="184" t="s">
        <v>176</v>
      </c>
      <c r="Y16" s="9" t="s">
        <v>223</v>
      </c>
      <c r="Z16" s="184" t="s">
        <v>224</v>
      </c>
      <c r="AA16" s="1" t="s">
        <v>112</v>
      </c>
      <c r="AB16" s="1" t="s">
        <v>111</v>
      </c>
      <c r="AC16" s="1" t="s">
        <v>109</v>
      </c>
      <c r="AD16" s="240" t="s">
        <v>112</v>
      </c>
      <c r="AE16" s="244" t="s">
        <v>188</v>
      </c>
      <c r="AF16" s="1" t="s">
        <v>188</v>
      </c>
      <c r="AG16" s="1" t="s">
        <v>189</v>
      </c>
      <c r="AH16" s="184" t="s">
        <v>176</v>
      </c>
    </row>
    <row r="17" spans="2:80" s="2" customFormat="1" ht="12" thickTop="1" x14ac:dyDescent="0.25">
      <c r="C17" s="2" t="str">
        <f>$Q64</f>
        <v>Langenthal 13</v>
      </c>
      <c r="D17" s="1">
        <f t="shared" ref="D17:G25" ca="1" si="33">K4</f>
        <v>0</v>
      </c>
      <c r="E17" s="1">
        <f t="shared" ca="1" si="33"/>
        <v>0</v>
      </c>
      <c r="F17" s="1">
        <f t="shared" ca="1" si="33"/>
        <v>0</v>
      </c>
      <c r="G17" s="1">
        <f t="shared" ca="1" si="33"/>
        <v>0</v>
      </c>
      <c r="H17" s="1">
        <f t="shared" ref="H17:K25" ca="1" si="34">G4</f>
        <v>0</v>
      </c>
      <c r="I17" s="1">
        <f t="shared" ca="1" si="34"/>
        <v>0</v>
      </c>
      <c r="J17" s="1">
        <f t="shared" ca="1" si="34"/>
        <v>0</v>
      </c>
      <c r="K17" s="1">
        <f t="shared" ca="1" si="34"/>
        <v>0</v>
      </c>
      <c r="L17" s="26">
        <f t="shared" ref="L17:L25" ca="1" si="35">K17*$F$64+(J17+$H$65)*$F$65+H17*$F$66</f>
        <v>500000</v>
      </c>
      <c r="M17" s="11">
        <f ca="1">IF($AI$15,COUNTIF($K$17:$K$25,K17),COUNTIF($L$17:$L$25,L17))</f>
        <v>9</v>
      </c>
      <c r="N17" s="11">
        <f t="array" aca="1" ref="N17" ca="1">IF($AI$15,SUM(($K$17:$K$25&gt;=K17)/COUNTIF($K$17:$K$25,$K$17:$K$25)),SUM(($L$17:$L$25&gt;=L17)/COUNTIF($L$17:$L$25,$L$17:$L$25)))</f>
        <v>1.0000000000000002</v>
      </c>
      <c r="O17" s="49" t="str">
        <f t="shared" ref="O17:O25" ca="1" si="36">IF(AND(M17&gt;1,N17=1),C17,"")</f>
        <v>Langenthal 13</v>
      </c>
      <c r="P17" s="50" t="str">
        <f t="shared" ref="P17:P25" ca="1" si="37">IF(AND(M17&gt;1,N17=2),C17,"")</f>
        <v/>
      </c>
      <c r="Q17" s="50" t="str">
        <f t="shared" ref="Q17:Q25" ca="1" si="38">IF(AND(M17&gt;1,N17=3),C17,"")</f>
        <v/>
      </c>
      <c r="R17" s="50" t="str">
        <f t="shared" ref="R17:R25" ca="1" si="39">IF(AND(M17&gt;1,N17=4),C17,"")</f>
        <v/>
      </c>
      <c r="S17" s="50" t="str">
        <f t="shared" ref="S17:S25" ca="1" si="40">IF(AND(M17&gt;1,N17=5),C17,"")</f>
        <v/>
      </c>
      <c r="T17" s="50" t="str">
        <f t="shared" ref="T17:T25" ca="1" si="41">IF(AND($M17&gt;1,$N17=6),$C17,"")</f>
        <v/>
      </c>
      <c r="U17" s="50" t="str">
        <f t="shared" ref="U17:U25" ca="1" si="42">IF(AND($M17&gt;1,$N17=7),$C17,"")</f>
        <v/>
      </c>
      <c r="V17" s="51" t="str">
        <f t="shared" ref="V17:V25" ca="1" si="43">IF(AND($M17&gt;1,$N17=8),$C17,"")</f>
        <v/>
      </c>
      <c r="W17" s="59">
        <f t="shared" ref="W17:W22" ca="1" si="44">AA17*$F$64+(AB17+$H$65)*$F$65+AC17*$F$66</f>
        <v>500000</v>
      </c>
      <c r="X17" s="18">
        <f ca="1">RANK($L17,$L$17:$L$25)+RANK($W17,$W$17:$W$25)/100+(9-$Y17)/10000</f>
        <v>1.0108999999999999</v>
      </c>
      <c r="Y17" s="1">
        <f>Turnierplan!$AI22</f>
        <v>0</v>
      </c>
      <c r="Z17" s="1">
        <f ca="1">RANK($W17,$W$17:$W$25)+(9-$Y17)/10</f>
        <v>1.9</v>
      </c>
      <c r="AA17" s="1">
        <f ca="1">SUM(E30:BP30)</f>
        <v>0</v>
      </c>
      <c r="AB17" s="1">
        <f ca="1">SUM(E41:BP41)</f>
        <v>0</v>
      </c>
      <c r="AC17" s="1">
        <f ca="1">SUM(E52:BP52)</f>
        <v>0</v>
      </c>
      <c r="AD17" s="239">
        <f ca="1">RANK($K17,$K$17:$K$25)</f>
        <v>1</v>
      </c>
      <c r="AE17" s="26">
        <f t="shared" ref="AE17:AE22" ca="1" si="45">(J17+$H$65)*$F$65+H17*$F$66</f>
        <v>500000</v>
      </c>
      <c r="AF17" s="1">
        <f ca="1">RANK($AE17,$AE$17:$AE$25)</f>
        <v>1</v>
      </c>
      <c r="AG17" s="1">
        <f ca="1">RANK($W17,$W$17:$W$25)</f>
        <v>1</v>
      </c>
      <c r="AH17" s="241">
        <f ca="1">AD17+AG17/100+AF17/10000+(10-Y17)/1000000</f>
        <v>1.0101100000000001</v>
      </c>
      <c r="AI17" s="1"/>
    </row>
    <row r="18" spans="2:80" s="2" customFormat="1" x14ac:dyDescent="0.25">
      <c r="C18" s="2" t="str">
        <f t="shared" ref="C18:C25" si="46">$Q65</f>
        <v>Thun 13_1</v>
      </c>
      <c r="D18" s="1">
        <f t="shared" ca="1" si="33"/>
        <v>0</v>
      </c>
      <c r="E18" s="1">
        <f t="shared" ca="1" si="33"/>
        <v>0</v>
      </c>
      <c r="F18" s="1">
        <f t="shared" ca="1" si="33"/>
        <v>0</v>
      </c>
      <c r="G18" s="1">
        <f t="shared" ca="1" si="33"/>
        <v>0</v>
      </c>
      <c r="H18" s="1">
        <f t="shared" ca="1" si="34"/>
        <v>0</v>
      </c>
      <c r="I18" s="1">
        <f t="shared" ca="1" si="34"/>
        <v>0</v>
      </c>
      <c r="J18" s="1">
        <f t="shared" ca="1" si="34"/>
        <v>0</v>
      </c>
      <c r="K18" s="1">
        <f t="shared" ca="1" si="34"/>
        <v>0</v>
      </c>
      <c r="L18" s="26">
        <f t="shared" ca="1" si="35"/>
        <v>500000</v>
      </c>
      <c r="M18" s="11">
        <f t="shared" ref="M18:M25" ca="1" si="47">IF($AI$15,COUNTIF($K$17:$K$25,K18),COUNTIF($L$17:$L$25,L18))</f>
        <v>9</v>
      </c>
      <c r="N18" s="11">
        <f t="array" aca="1" ref="N18" ca="1">IF($AI$15,SUM(($K$17:$K$25&gt;=K18)/COUNTIF($K$17:$K$25,$K$17:$K$25)),SUM(($L$17:$L$25&gt;=L18)/COUNTIF($L$17:$L$25,$L$17:$L$25)))</f>
        <v>1.0000000000000002</v>
      </c>
      <c r="O18" s="4" t="str">
        <f t="shared" ca="1" si="36"/>
        <v>Thun 13_1</v>
      </c>
      <c r="P18" s="2" t="str">
        <f t="shared" ca="1" si="37"/>
        <v/>
      </c>
      <c r="Q18" s="2" t="str">
        <f t="shared" ca="1" si="38"/>
        <v/>
      </c>
      <c r="R18" s="2" t="str">
        <f t="shared" ca="1" si="39"/>
        <v/>
      </c>
      <c r="S18" s="2" t="str">
        <f t="shared" ca="1" si="40"/>
        <v/>
      </c>
      <c r="T18" s="2" t="str">
        <f t="shared" ca="1" si="41"/>
        <v/>
      </c>
      <c r="U18" s="2" t="str">
        <f t="shared" ca="1" si="42"/>
        <v/>
      </c>
      <c r="V18" s="52" t="str">
        <f t="shared" ca="1" si="43"/>
        <v/>
      </c>
      <c r="W18" s="59">
        <f t="shared" ca="1" si="44"/>
        <v>500000</v>
      </c>
      <c r="X18" s="19">
        <f t="shared" ref="X18:X25" ca="1" si="48">RANK($L18,$L$17:$L$25)+RANK($W18,$W$17:$W$25)/100+(9-$Y18)/10000</f>
        <v>1.0108999999999999</v>
      </c>
      <c r="Y18" s="1">
        <f>Turnierplan!$AI23</f>
        <v>0</v>
      </c>
      <c r="Z18" s="1">
        <f t="shared" ref="Z18:Z25" ca="1" si="49">RANK($W18,$W$17:$W$25)+(9-$Y18)/10</f>
        <v>1.9</v>
      </c>
      <c r="AA18" s="1">
        <f t="shared" ref="AA18:AA25" ca="1" si="50">SUM(E31:BP31)</f>
        <v>0</v>
      </c>
      <c r="AB18" s="1">
        <f t="shared" ref="AB18:AB25" ca="1" si="51">SUM(E42:BP42)</f>
        <v>0</v>
      </c>
      <c r="AC18" s="1">
        <f t="shared" ref="AC18:AC25" ca="1" si="52">SUM(E53:BP53)</f>
        <v>0</v>
      </c>
      <c r="AD18" s="239">
        <f t="shared" ref="AD18:AD25" ca="1" si="53">RANK($K18,$K$17:$K$25)</f>
        <v>1</v>
      </c>
      <c r="AE18" s="26">
        <f t="shared" ca="1" si="45"/>
        <v>500000</v>
      </c>
      <c r="AF18" s="1">
        <f t="shared" ref="AF18:AF25" ca="1" si="54">RANK($AE18,$AE$17:$AE$25)</f>
        <v>1</v>
      </c>
      <c r="AG18" s="1">
        <f t="shared" ref="AG18:AG25" ca="1" si="55">RANK($W18,$W$17:$W$25)</f>
        <v>1</v>
      </c>
      <c r="AH18" s="242">
        <f t="shared" ref="AH18:AH25" ca="1" si="56">AD18+AG18/100+AF18/10000+(10-Y18)/1000000</f>
        <v>1.0101100000000001</v>
      </c>
      <c r="AI18" s="1"/>
    </row>
    <row r="19" spans="2:80" s="2" customFormat="1" x14ac:dyDescent="0.25">
      <c r="C19" s="2" t="str">
        <f t="shared" si="46"/>
        <v>Thun 13_2</v>
      </c>
      <c r="D19" s="1">
        <f t="shared" ca="1" si="33"/>
        <v>0</v>
      </c>
      <c r="E19" s="1">
        <f t="shared" ca="1" si="33"/>
        <v>0</v>
      </c>
      <c r="F19" s="1">
        <f t="shared" ca="1" si="33"/>
        <v>0</v>
      </c>
      <c r="G19" s="1">
        <f t="shared" ca="1" si="33"/>
        <v>0</v>
      </c>
      <c r="H19" s="1">
        <f t="shared" ca="1" si="34"/>
        <v>0</v>
      </c>
      <c r="I19" s="1">
        <f t="shared" ca="1" si="34"/>
        <v>0</v>
      </c>
      <c r="J19" s="1">
        <f t="shared" ca="1" si="34"/>
        <v>0</v>
      </c>
      <c r="K19" s="1">
        <f t="shared" ca="1" si="34"/>
        <v>0</v>
      </c>
      <c r="L19" s="26">
        <f t="shared" ca="1" si="35"/>
        <v>500000</v>
      </c>
      <c r="M19" s="11">
        <f t="shared" ca="1" si="47"/>
        <v>9</v>
      </c>
      <c r="N19" s="11">
        <f t="array" aca="1" ref="N19" ca="1">IF($AI$15,SUM(($K$17:$K$25&gt;=K19)/COUNTIF($K$17:$K$25,$K$17:$K$25)),SUM(($L$17:$L$25&gt;=L19)/COUNTIF($L$17:$L$25,$L$17:$L$25)))</f>
        <v>1.0000000000000002</v>
      </c>
      <c r="O19" s="4" t="str">
        <f t="shared" ca="1" si="36"/>
        <v>Thun 13_2</v>
      </c>
      <c r="P19" s="2" t="str">
        <f t="shared" ca="1" si="37"/>
        <v/>
      </c>
      <c r="Q19" s="2" t="str">
        <f t="shared" ca="1" si="38"/>
        <v/>
      </c>
      <c r="R19" s="2" t="str">
        <f t="shared" ca="1" si="39"/>
        <v/>
      </c>
      <c r="S19" s="2" t="str">
        <f t="shared" ca="1" si="40"/>
        <v/>
      </c>
      <c r="T19" s="2" t="str">
        <f t="shared" ca="1" si="41"/>
        <v/>
      </c>
      <c r="U19" s="2" t="str">
        <f t="shared" ca="1" si="42"/>
        <v/>
      </c>
      <c r="V19" s="52" t="str">
        <f t="shared" ca="1" si="43"/>
        <v/>
      </c>
      <c r="W19" s="59">
        <f t="shared" ca="1" si="44"/>
        <v>500000</v>
      </c>
      <c r="X19" s="19">
        <f t="shared" ca="1" si="48"/>
        <v>1.0108999999999999</v>
      </c>
      <c r="Y19" s="1">
        <f>Turnierplan!$AI24</f>
        <v>0</v>
      </c>
      <c r="Z19" s="1">
        <f t="shared" ca="1" si="49"/>
        <v>1.9</v>
      </c>
      <c r="AA19" s="1">
        <f t="shared" ca="1" si="50"/>
        <v>0</v>
      </c>
      <c r="AB19" s="1">
        <f t="shared" ca="1" si="51"/>
        <v>0</v>
      </c>
      <c r="AC19" s="1">
        <f t="shared" ca="1" si="52"/>
        <v>0</v>
      </c>
      <c r="AD19" s="239">
        <f t="shared" ca="1" si="53"/>
        <v>1</v>
      </c>
      <c r="AE19" s="26">
        <f t="shared" ca="1" si="45"/>
        <v>500000</v>
      </c>
      <c r="AF19" s="1">
        <f t="shared" ca="1" si="54"/>
        <v>1</v>
      </c>
      <c r="AG19" s="1">
        <f t="shared" ca="1" si="55"/>
        <v>1</v>
      </c>
      <c r="AH19" s="242">
        <f t="shared" ca="1" si="56"/>
        <v>1.0101100000000001</v>
      </c>
      <c r="AI19" s="1"/>
    </row>
    <row r="20" spans="2:80" s="2" customFormat="1" x14ac:dyDescent="0.25">
      <c r="C20" s="2" t="str">
        <f t="shared" si="46"/>
        <v>Burgdorf 11</v>
      </c>
      <c r="D20" s="1">
        <f t="shared" ca="1" si="33"/>
        <v>0</v>
      </c>
      <c r="E20" s="1">
        <f t="shared" ca="1" si="33"/>
        <v>0</v>
      </c>
      <c r="F20" s="1">
        <f t="shared" ca="1" si="33"/>
        <v>0</v>
      </c>
      <c r="G20" s="1">
        <f t="shared" ca="1" si="33"/>
        <v>0</v>
      </c>
      <c r="H20" s="1">
        <f t="shared" ca="1" si="34"/>
        <v>0</v>
      </c>
      <c r="I20" s="1">
        <f t="shared" ca="1" si="34"/>
        <v>0</v>
      </c>
      <c r="J20" s="1">
        <f t="shared" ca="1" si="34"/>
        <v>0</v>
      </c>
      <c r="K20" s="1">
        <f t="shared" ca="1" si="34"/>
        <v>0</v>
      </c>
      <c r="L20" s="26">
        <f t="shared" ca="1" si="35"/>
        <v>500000</v>
      </c>
      <c r="M20" s="11">
        <f t="shared" ca="1" si="47"/>
        <v>9</v>
      </c>
      <c r="N20" s="11">
        <f t="array" aca="1" ref="N20" ca="1">IF($AI$15,SUM(($K$17:$K$25&gt;=K20)/COUNTIF($K$17:$K$25,$K$17:$K$25)),SUM(($L$17:$L$25&gt;=L20)/COUNTIF($L$17:$L$25,$L$17:$L$25)))</f>
        <v>1.0000000000000002</v>
      </c>
      <c r="O20" s="4" t="str">
        <f t="shared" ca="1" si="36"/>
        <v>Burgdorf 11</v>
      </c>
      <c r="P20" s="2" t="str">
        <f t="shared" ca="1" si="37"/>
        <v/>
      </c>
      <c r="Q20" s="2" t="str">
        <f t="shared" ca="1" si="38"/>
        <v/>
      </c>
      <c r="R20" s="2" t="str">
        <f t="shared" ca="1" si="39"/>
        <v/>
      </c>
      <c r="S20" s="2" t="str">
        <f t="shared" ca="1" si="40"/>
        <v/>
      </c>
      <c r="T20" s="2" t="str">
        <f t="shared" ca="1" si="41"/>
        <v/>
      </c>
      <c r="U20" s="2" t="str">
        <f t="shared" ca="1" si="42"/>
        <v/>
      </c>
      <c r="V20" s="52" t="str">
        <f t="shared" ca="1" si="43"/>
        <v/>
      </c>
      <c r="W20" s="59">
        <f t="shared" ca="1" si="44"/>
        <v>500000</v>
      </c>
      <c r="X20" s="19">
        <f t="shared" ca="1" si="48"/>
        <v>1.0108999999999999</v>
      </c>
      <c r="Y20" s="1">
        <f>Turnierplan!$AI25</f>
        <v>0</v>
      </c>
      <c r="Z20" s="1">
        <f t="shared" ca="1" si="49"/>
        <v>1.9</v>
      </c>
      <c r="AA20" s="1">
        <f t="shared" ca="1" si="50"/>
        <v>0</v>
      </c>
      <c r="AB20" s="1">
        <f t="shared" ca="1" si="51"/>
        <v>0</v>
      </c>
      <c r="AC20" s="1">
        <f t="shared" ca="1" si="52"/>
        <v>0</v>
      </c>
      <c r="AD20" s="239">
        <f t="shared" ca="1" si="53"/>
        <v>1</v>
      </c>
      <c r="AE20" s="26">
        <f t="shared" ca="1" si="45"/>
        <v>500000</v>
      </c>
      <c r="AF20" s="1">
        <f t="shared" ca="1" si="54"/>
        <v>1</v>
      </c>
      <c r="AG20" s="1">
        <f t="shared" ca="1" si="55"/>
        <v>1</v>
      </c>
      <c r="AH20" s="242">
        <f t="shared" ca="1" si="56"/>
        <v>1.0101100000000001</v>
      </c>
      <c r="AI20" s="1"/>
    </row>
    <row r="21" spans="2:80" s="2" customFormat="1" x14ac:dyDescent="0.25">
      <c r="C21" s="2" t="str">
        <f t="shared" si="46"/>
        <v>Langenthal 11</v>
      </c>
      <c r="D21" s="1">
        <f t="shared" ca="1" si="33"/>
        <v>0</v>
      </c>
      <c r="E21" s="1">
        <f t="shared" ca="1" si="33"/>
        <v>0</v>
      </c>
      <c r="F21" s="1">
        <f t="shared" ca="1" si="33"/>
        <v>0</v>
      </c>
      <c r="G21" s="1">
        <f t="shared" ca="1" si="33"/>
        <v>0</v>
      </c>
      <c r="H21" s="1">
        <f t="shared" ca="1" si="34"/>
        <v>0</v>
      </c>
      <c r="I21" s="1">
        <f t="shared" ca="1" si="34"/>
        <v>0</v>
      </c>
      <c r="J21" s="1">
        <f t="shared" ca="1" si="34"/>
        <v>0</v>
      </c>
      <c r="K21" s="1">
        <f t="shared" ca="1" si="34"/>
        <v>0</v>
      </c>
      <c r="L21" s="26">
        <f t="shared" ca="1" si="35"/>
        <v>500000</v>
      </c>
      <c r="M21" s="11">
        <f t="shared" ca="1" si="47"/>
        <v>9</v>
      </c>
      <c r="N21" s="11">
        <f t="array" aca="1" ref="N21" ca="1">IF($AI$15,SUM(($K$17:$K$25&gt;=K21)/COUNTIF($K$17:$K$25,$K$17:$K$25)),SUM(($L$17:$L$25&gt;=L21)/COUNTIF($L$17:$L$25,$L$17:$L$25)))</f>
        <v>1.0000000000000002</v>
      </c>
      <c r="O21" s="4" t="str">
        <f t="shared" ca="1" si="36"/>
        <v>Langenthal 11</v>
      </c>
      <c r="P21" s="2" t="str">
        <f t="shared" ca="1" si="37"/>
        <v/>
      </c>
      <c r="Q21" s="2" t="str">
        <f t="shared" ca="1" si="38"/>
        <v/>
      </c>
      <c r="R21" s="2" t="str">
        <f t="shared" ca="1" si="39"/>
        <v/>
      </c>
      <c r="S21" s="2" t="str">
        <f t="shared" ca="1" si="40"/>
        <v/>
      </c>
      <c r="T21" s="2" t="str">
        <f t="shared" ca="1" si="41"/>
        <v/>
      </c>
      <c r="U21" s="2" t="str">
        <f t="shared" ca="1" si="42"/>
        <v/>
      </c>
      <c r="V21" s="52" t="str">
        <f t="shared" ca="1" si="43"/>
        <v/>
      </c>
      <c r="W21" s="59">
        <f t="shared" ca="1" si="44"/>
        <v>500000</v>
      </c>
      <c r="X21" s="19">
        <f t="shared" ca="1" si="48"/>
        <v>1.0108999999999999</v>
      </c>
      <c r="Y21" s="1">
        <f>Turnierplan!$AI26</f>
        <v>0</v>
      </c>
      <c r="Z21" s="1">
        <f t="shared" ca="1" si="49"/>
        <v>1.9</v>
      </c>
      <c r="AA21" s="1">
        <f t="shared" ca="1" si="50"/>
        <v>0</v>
      </c>
      <c r="AB21" s="1">
        <f t="shared" ca="1" si="51"/>
        <v>0</v>
      </c>
      <c r="AC21" s="1">
        <f t="shared" ca="1" si="52"/>
        <v>0</v>
      </c>
      <c r="AD21" s="239">
        <f t="shared" ca="1" si="53"/>
        <v>1</v>
      </c>
      <c r="AE21" s="26">
        <f t="shared" ca="1" si="45"/>
        <v>500000</v>
      </c>
      <c r="AF21" s="1">
        <f t="shared" ca="1" si="54"/>
        <v>1</v>
      </c>
      <c r="AG21" s="1">
        <f t="shared" ca="1" si="55"/>
        <v>1</v>
      </c>
      <c r="AH21" s="242">
        <f t="shared" ca="1" si="56"/>
        <v>1.0101100000000001</v>
      </c>
      <c r="AI21" s="1"/>
    </row>
    <row r="22" spans="2:80" s="2" customFormat="1" x14ac:dyDescent="0.25">
      <c r="C22" s="2" t="str">
        <f t="shared" si="46"/>
        <v/>
      </c>
      <c r="D22" s="1">
        <f t="shared" ca="1" si="33"/>
        <v>0</v>
      </c>
      <c r="E22" s="1">
        <f t="shared" ca="1" si="33"/>
        <v>0</v>
      </c>
      <c r="F22" s="1">
        <f t="shared" ca="1" si="33"/>
        <v>0</v>
      </c>
      <c r="G22" s="1">
        <f t="shared" ca="1" si="33"/>
        <v>0</v>
      </c>
      <c r="H22" s="1">
        <f t="shared" ca="1" si="34"/>
        <v>0</v>
      </c>
      <c r="I22" s="1">
        <f t="shared" ca="1" si="34"/>
        <v>0</v>
      </c>
      <c r="J22" s="1">
        <f t="shared" ca="1" si="34"/>
        <v>0</v>
      </c>
      <c r="K22" s="1">
        <f t="shared" ca="1" si="34"/>
        <v>0</v>
      </c>
      <c r="L22" s="26">
        <f t="shared" ca="1" si="35"/>
        <v>500000</v>
      </c>
      <c r="M22" s="11">
        <f t="shared" ca="1" si="47"/>
        <v>9</v>
      </c>
      <c r="N22" s="11">
        <f t="array" aca="1" ref="N22" ca="1">IF($AI$15,SUM(($K$17:$K$25&gt;=K22)/COUNTIF($K$17:$K$25,$K$17:$K$25)),SUM(($L$17:$L$25&gt;=L22)/COUNTIF($L$17:$L$25,$L$17:$L$25)))</f>
        <v>1.0000000000000002</v>
      </c>
      <c r="O22" s="4" t="str">
        <f t="shared" ca="1" si="36"/>
        <v/>
      </c>
      <c r="P22" s="2" t="str">
        <f t="shared" ca="1" si="37"/>
        <v/>
      </c>
      <c r="Q22" s="2" t="str">
        <f t="shared" ca="1" si="38"/>
        <v/>
      </c>
      <c r="R22" s="2" t="str">
        <f t="shared" ca="1" si="39"/>
        <v/>
      </c>
      <c r="S22" s="2" t="str">
        <f t="shared" ca="1" si="40"/>
        <v/>
      </c>
      <c r="T22" s="2" t="str">
        <f t="shared" ca="1" si="41"/>
        <v/>
      </c>
      <c r="U22" s="2" t="str">
        <f t="shared" ca="1" si="42"/>
        <v/>
      </c>
      <c r="V22" s="52" t="str">
        <f t="shared" ca="1" si="43"/>
        <v/>
      </c>
      <c r="W22" s="59">
        <f t="shared" ca="1" si="44"/>
        <v>500000</v>
      </c>
      <c r="X22" s="19">
        <f t="shared" ca="1" si="48"/>
        <v>1.0108999999999999</v>
      </c>
      <c r="Y22" s="1">
        <f>Turnierplan!$AI27</f>
        <v>0</v>
      </c>
      <c r="Z22" s="1">
        <f t="shared" ca="1" si="49"/>
        <v>1.9</v>
      </c>
      <c r="AA22" s="1">
        <f t="shared" ca="1" si="50"/>
        <v>0</v>
      </c>
      <c r="AB22" s="1">
        <f t="shared" ca="1" si="51"/>
        <v>0</v>
      </c>
      <c r="AC22" s="1">
        <f t="shared" ca="1" si="52"/>
        <v>0</v>
      </c>
      <c r="AD22" s="239">
        <f t="shared" ca="1" si="53"/>
        <v>1</v>
      </c>
      <c r="AE22" s="26">
        <f t="shared" ca="1" si="45"/>
        <v>500000</v>
      </c>
      <c r="AF22" s="1">
        <f t="shared" ca="1" si="54"/>
        <v>1</v>
      </c>
      <c r="AG22" s="1">
        <f t="shared" ca="1" si="55"/>
        <v>1</v>
      </c>
      <c r="AH22" s="242">
        <f t="shared" ca="1" si="56"/>
        <v>1.0101100000000001</v>
      </c>
      <c r="AI22" s="1"/>
    </row>
    <row r="23" spans="2:80" s="2" customFormat="1" x14ac:dyDescent="0.25">
      <c r="C23" s="2" t="str">
        <f t="shared" si="46"/>
        <v/>
      </c>
      <c r="D23" s="1">
        <f t="shared" ca="1" si="33"/>
        <v>0</v>
      </c>
      <c r="E23" s="1">
        <f t="shared" ca="1" si="33"/>
        <v>0</v>
      </c>
      <c r="F23" s="1">
        <f t="shared" ca="1" si="33"/>
        <v>0</v>
      </c>
      <c r="G23" s="1">
        <f t="shared" ca="1" si="33"/>
        <v>0</v>
      </c>
      <c r="H23" s="1">
        <f t="shared" ca="1" si="34"/>
        <v>0</v>
      </c>
      <c r="I23" s="1">
        <f t="shared" ca="1" si="34"/>
        <v>0</v>
      </c>
      <c r="J23" s="1">
        <f t="shared" ca="1" si="34"/>
        <v>0</v>
      </c>
      <c r="K23" s="1">
        <f t="shared" ca="1" si="34"/>
        <v>0</v>
      </c>
      <c r="L23" s="26">
        <f t="shared" ca="1" si="35"/>
        <v>500000</v>
      </c>
      <c r="M23" s="11">
        <f t="shared" ca="1" si="47"/>
        <v>9</v>
      </c>
      <c r="N23" s="11">
        <f t="array" aca="1" ref="N23" ca="1">IF($AI$15,SUM(($K$17:$K$25&gt;=K23)/COUNTIF($K$17:$K$25,$K$17:$K$25)),SUM(($L$17:$L$25&gt;=L23)/COUNTIF($L$17:$L$25,$L$17:$L$25)))</f>
        <v>1.0000000000000002</v>
      </c>
      <c r="O23" s="4" t="str">
        <f t="shared" ca="1" si="36"/>
        <v/>
      </c>
      <c r="P23" s="2" t="str">
        <f t="shared" ca="1" si="37"/>
        <v/>
      </c>
      <c r="Q23" s="2" t="str">
        <f t="shared" ca="1" si="38"/>
        <v/>
      </c>
      <c r="R23" s="2" t="str">
        <f t="shared" ca="1" si="39"/>
        <v/>
      </c>
      <c r="S23" s="2" t="str">
        <f t="shared" ca="1" si="40"/>
        <v/>
      </c>
      <c r="T23" s="2" t="str">
        <f t="shared" ca="1" si="41"/>
        <v/>
      </c>
      <c r="U23" s="2" t="str">
        <f t="shared" ca="1" si="42"/>
        <v/>
      </c>
      <c r="V23" s="52" t="str">
        <f t="shared" ca="1" si="43"/>
        <v/>
      </c>
      <c r="W23" s="59">
        <v>0</v>
      </c>
      <c r="X23" s="19">
        <f t="shared" ca="1" si="48"/>
        <v>1.0709</v>
      </c>
      <c r="Y23" s="1">
        <v>0</v>
      </c>
      <c r="Z23" s="1">
        <f t="shared" ca="1" si="49"/>
        <v>7.9</v>
      </c>
      <c r="AA23" s="1">
        <f t="shared" ca="1" si="50"/>
        <v>0</v>
      </c>
      <c r="AB23" s="1">
        <f t="shared" ca="1" si="51"/>
        <v>0</v>
      </c>
      <c r="AC23" s="1">
        <f t="shared" ca="1" si="52"/>
        <v>0</v>
      </c>
      <c r="AD23" s="239">
        <f t="shared" ca="1" si="53"/>
        <v>1</v>
      </c>
      <c r="AE23" s="26">
        <v>0</v>
      </c>
      <c r="AF23" s="1">
        <f t="shared" ca="1" si="54"/>
        <v>7</v>
      </c>
      <c r="AG23" s="1">
        <f t="shared" ca="1" si="55"/>
        <v>7</v>
      </c>
      <c r="AH23" s="242">
        <f t="shared" ca="1" si="56"/>
        <v>1.0707100000000001</v>
      </c>
      <c r="AI23" s="1"/>
    </row>
    <row r="24" spans="2:80" s="2" customFormat="1" x14ac:dyDescent="0.25">
      <c r="C24" s="2" t="str">
        <f t="shared" si="46"/>
        <v/>
      </c>
      <c r="D24" s="1">
        <f t="shared" ca="1" si="33"/>
        <v>0</v>
      </c>
      <c r="E24" s="1">
        <f t="shared" ca="1" si="33"/>
        <v>0</v>
      </c>
      <c r="F24" s="1">
        <f t="shared" ca="1" si="33"/>
        <v>0</v>
      </c>
      <c r="G24" s="1">
        <f t="shared" ca="1" si="33"/>
        <v>0</v>
      </c>
      <c r="H24" s="1">
        <f t="shared" ca="1" si="34"/>
        <v>0</v>
      </c>
      <c r="I24" s="1">
        <f t="shared" ca="1" si="34"/>
        <v>0</v>
      </c>
      <c r="J24" s="1">
        <f t="shared" ca="1" si="34"/>
        <v>0</v>
      </c>
      <c r="K24" s="1">
        <f t="shared" ca="1" si="34"/>
        <v>0</v>
      </c>
      <c r="L24" s="26">
        <f t="shared" ca="1" si="35"/>
        <v>500000</v>
      </c>
      <c r="M24" s="11">
        <f t="shared" ca="1" si="47"/>
        <v>9</v>
      </c>
      <c r="N24" s="11">
        <f t="array" aca="1" ref="N24" ca="1">IF($AI$15,SUM(($K$17:$K$25&gt;=K24)/COUNTIF($K$17:$K$25,$K$17:$K$25)),SUM(($L$17:$L$25&gt;=L24)/COUNTIF($L$17:$L$25,$L$17:$L$25)))</f>
        <v>1.0000000000000002</v>
      </c>
      <c r="O24" s="4" t="str">
        <f t="shared" ca="1" si="36"/>
        <v/>
      </c>
      <c r="P24" s="2" t="str">
        <f t="shared" ca="1" si="37"/>
        <v/>
      </c>
      <c r="Q24" s="2" t="str">
        <f t="shared" ca="1" si="38"/>
        <v/>
      </c>
      <c r="R24" s="2" t="str">
        <f t="shared" ca="1" si="39"/>
        <v/>
      </c>
      <c r="S24" s="2" t="str">
        <f t="shared" ca="1" si="40"/>
        <v/>
      </c>
      <c r="T24" s="2" t="str">
        <f t="shared" ca="1" si="41"/>
        <v/>
      </c>
      <c r="U24" s="2" t="str">
        <f t="shared" ca="1" si="42"/>
        <v/>
      </c>
      <c r="V24" s="52" t="str">
        <f t="shared" ca="1" si="43"/>
        <v/>
      </c>
      <c r="W24" s="59">
        <v>0</v>
      </c>
      <c r="X24" s="19">
        <f t="shared" ca="1" si="48"/>
        <v>1.0709</v>
      </c>
      <c r="Y24" s="1">
        <v>0</v>
      </c>
      <c r="Z24" s="1">
        <f t="shared" ca="1" si="49"/>
        <v>7.9</v>
      </c>
      <c r="AA24" s="1">
        <f t="shared" ca="1" si="50"/>
        <v>0</v>
      </c>
      <c r="AB24" s="1">
        <f t="shared" ca="1" si="51"/>
        <v>0</v>
      </c>
      <c r="AC24" s="1">
        <f t="shared" ca="1" si="52"/>
        <v>0</v>
      </c>
      <c r="AD24" s="239">
        <f t="shared" ca="1" si="53"/>
        <v>1</v>
      </c>
      <c r="AE24" s="26">
        <v>0</v>
      </c>
      <c r="AF24" s="1">
        <f t="shared" ca="1" si="54"/>
        <v>7</v>
      </c>
      <c r="AG24" s="1">
        <f t="shared" ca="1" si="55"/>
        <v>7</v>
      </c>
      <c r="AH24" s="242">
        <f t="shared" ca="1" si="56"/>
        <v>1.0707100000000001</v>
      </c>
      <c r="AI24" s="1"/>
    </row>
    <row r="25" spans="2:80" s="2" customFormat="1" ht="12" thickBot="1" x14ac:dyDescent="0.3">
      <c r="C25" s="2" t="str">
        <f t="shared" si="46"/>
        <v/>
      </c>
      <c r="D25" s="1">
        <f t="shared" ca="1" si="33"/>
        <v>0</v>
      </c>
      <c r="E25" s="1">
        <f t="shared" ca="1" si="33"/>
        <v>0</v>
      </c>
      <c r="F25" s="1">
        <f t="shared" ca="1" si="33"/>
        <v>0</v>
      </c>
      <c r="G25" s="1">
        <f t="shared" ca="1" si="33"/>
        <v>0</v>
      </c>
      <c r="H25" s="1">
        <f t="shared" ca="1" si="34"/>
        <v>0</v>
      </c>
      <c r="I25" s="1">
        <f t="shared" ca="1" si="34"/>
        <v>0</v>
      </c>
      <c r="J25" s="1">
        <f t="shared" ca="1" si="34"/>
        <v>0</v>
      </c>
      <c r="K25" s="1">
        <f t="shared" ca="1" si="34"/>
        <v>0</v>
      </c>
      <c r="L25" s="26">
        <f t="shared" ca="1" si="35"/>
        <v>500000</v>
      </c>
      <c r="M25" s="11">
        <f t="shared" ca="1" si="47"/>
        <v>9</v>
      </c>
      <c r="N25" s="11">
        <f t="array" aca="1" ref="N25" ca="1">IF($AI$15,SUM(($K$17:$K$25&gt;=K25)/COUNTIF($K$17:$K$25,$K$17:$K$25)),SUM(($L$17:$L$25&gt;=L25)/COUNTIF($L$17:$L$25,$L$17:$L$25)))</f>
        <v>1.0000000000000002</v>
      </c>
      <c r="O25" s="53" t="str">
        <f t="shared" ca="1" si="36"/>
        <v/>
      </c>
      <c r="P25" s="54" t="str">
        <f t="shared" ca="1" si="37"/>
        <v/>
      </c>
      <c r="Q25" s="54" t="str">
        <f t="shared" ca="1" si="38"/>
        <v/>
      </c>
      <c r="R25" s="54" t="str">
        <f t="shared" ca="1" si="39"/>
        <v/>
      </c>
      <c r="S25" s="54" t="str">
        <f t="shared" ca="1" si="40"/>
        <v/>
      </c>
      <c r="T25" s="54" t="str">
        <f t="shared" ca="1" si="41"/>
        <v/>
      </c>
      <c r="U25" s="54" t="str">
        <f t="shared" ca="1" si="42"/>
        <v/>
      </c>
      <c r="V25" s="55" t="str">
        <f t="shared" ca="1" si="43"/>
        <v/>
      </c>
      <c r="W25" s="59">
        <v>0</v>
      </c>
      <c r="X25" s="20">
        <f t="shared" ca="1" si="48"/>
        <v>1.0709</v>
      </c>
      <c r="Y25" s="1">
        <v>0</v>
      </c>
      <c r="Z25" s="1">
        <f t="shared" ca="1" si="49"/>
        <v>7.9</v>
      </c>
      <c r="AA25" s="1">
        <f t="shared" ca="1" si="50"/>
        <v>0</v>
      </c>
      <c r="AB25" s="1">
        <f t="shared" ca="1" si="51"/>
        <v>0</v>
      </c>
      <c r="AC25" s="1">
        <f t="shared" ca="1" si="52"/>
        <v>0</v>
      </c>
      <c r="AD25" s="239">
        <f t="shared" ca="1" si="53"/>
        <v>1</v>
      </c>
      <c r="AE25" s="26">
        <v>0</v>
      </c>
      <c r="AF25" s="1">
        <f t="shared" ca="1" si="54"/>
        <v>7</v>
      </c>
      <c r="AG25" s="1">
        <f t="shared" ca="1" si="55"/>
        <v>7</v>
      </c>
      <c r="AH25" s="243">
        <f t="shared" ca="1" si="56"/>
        <v>1.0707100000000001</v>
      </c>
      <c r="AI25" s="1"/>
    </row>
    <row r="26" spans="2:80" s="2" customFormat="1" ht="12" thickTop="1" x14ac:dyDescent="0.25">
      <c r="O26" s="1"/>
      <c r="P26" s="1"/>
      <c r="Q26" s="1"/>
      <c r="R26" s="1"/>
      <c r="S26" s="1"/>
      <c r="T26" s="1"/>
      <c r="U26" s="1"/>
      <c r="V26" s="1"/>
    </row>
    <row r="27" spans="2:80" s="2" customFormat="1" x14ac:dyDescent="0.25">
      <c r="O27" s="1"/>
      <c r="P27" s="1"/>
      <c r="Q27" s="1"/>
      <c r="R27" s="1"/>
      <c r="S27" s="1"/>
      <c r="T27" s="1"/>
      <c r="U27" s="1"/>
      <c r="V27" s="1"/>
    </row>
    <row r="28" spans="2:80" s="2" customFormat="1" ht="12" thickBot="1" x14ac:dyDescent="0.3">
      <c r="B28" s="3" t="s">
        <v>101</v>
      </c>
    </row>
    <row r="29" spans="2:80" s="2" customFormat="1" ht="12" thickTop="1" x14ac:dyDescent="0.25">
      <c r="B29" s="2" t="s">
        <v>97</v>
      </c>
      <c r="E29" s="776">
        <v>1</v>
      </c>
      <c r="F29" s="773"/>
      <c r="G29" s="773"/>
      <c r="H29" s="773"/>
      <c r="I29" s="773"/>
      <c r="J29" s="773"/>
      <c r="K29" s="773"/>
      <c r="L29" s="775"/>
      <c r="M29" s="772">
        <v>2</v>
      </c>
      <c r="N29" s="773"/>
      <c r="O29" s="773"/>
      <c r="P29" s="773"/>
      <c r="Q29" s="773"/>
      <c r="R29" s="773"/>
      <c r="S29" s="773"/>
      <c r="T29" s="775"/>
      <c r="U29" s="772">
        <v>3</v>
      </c>
      <c r="V29" s="773"/>
      <c r="W29" s="773"/>
      <c r="X29" s="773"/>
      <c r="Y29" s="773"/>
      <c r="Z29" s="773"/>
      <c r="AA29" s="773"/>
      <c r="AB29" s="775"/>
      <c r="AC29" s="772">
        <v>4</v>
      </c>
      <c r="AD29" s="773"/>
      <c r="AE29" s="773"/>
      <c r="AF29" s="773"/>
      <c r="AG29" s="773"/>
      <c r="AH29" s="773"/>
      <c r="AI29" s="773"/>
      <c r="AJ29" s="775"/>
      <c r="AK29" s="772">
        <v>5</v>
      </c>
      <c r="AL29" s="773"/>
      <c r="AM29" s="773"/>
      <c r="AN29" s="773"/>
      <c r="AO29" s="773"/>
      <c r="AP29" s="773"/>
      <c r="AQ29" s="773"/>
      <c r="AR29" s="775"/>
      <c r="AS29" s="772">
        <v>6</v>
      </c>
      <c r="AT29" s="773"/>
      <c r="AU29" s="773"/>
      <c r="AV29" s="773"/>
      <c r="AW29" s="773"/>
      <c r="AX29" s="773"/>
      <c r="AY29" s="773"/>
      <c r="AZ29" s="775"/>
      <c r="BA29" s="772">
        <v>7</v>
      </c>
      <c r="BB29" s="773"/>
      <c r="BC29" s="773"/>
      <c r="BD29" s="773"/>
      <c r="BE29" s="773"/>
      <c r="BF29" s="773"/>
      <c r="BG29" s="773"/>
      <c r="BH29" s="775"/>
      <c r="BI29" s="772">
        <v>8</v>
      </c>
      <c r="BJ29" s="773"/>
      <c r="BK29" s="773"/>
      <c r="BL29" s="773"/>
      <c r="BM29" s="773"/>
      <c r="BN29" s="773"/>
      <c r="BO29" s="773"/>
      <c r="BP29" s="774"/>
      <c r="BQ29" s="1"/>
      <c r="BR29" s="3" t="s">
        <v>96</v>
      </c>
      <c r="BS29" s="2" t="str">
        <f>$F$4</f>
        <v>Langenthal 13</v>
      </c>
      <c r="BT29" s="2" t="str">
        <f>$F$5</f>
        <v>Thun 13_1</v>
      </c>
      <c r="BU29" s="2" t="str">
        <f>$F$6</f>
        <v>Thun 13_2</v>
      </c>
      <c r="BV29" s="2" t="str">
        <f>$F$7</f>
        <v>Burgdorf 11</v>
      </c>
      <c r="BW29" s="2" t="str">
        <f>$F$8</f>
        <v>Langenthal 11</v>
      </c>
      <c r="BX29" s="2" t="str">
        <f>$F$9</f>
        <v/>
      </c>
      <c r="BY29" s="2" t="str">
        <f>$F$10</f>
        <v/>
      </c>
      <c r="BZ29" s="2" t="str">
        <f>$F$11</f>
        <v/>
      </c>
      <c r="CA29" s="2" t="str">
        <f>$F$12</f>
        <v/>
      </c>
      <c r="CB29" s="48"/>
    </row>
    <row r="30" spans="2:80" s="2" customFormat="1" x14ac:dyDescent="0.25">
      <c r="C30" s="2" t="str">
        <f>$Q64</f>
        <v>Langenthal 13</v>
      </c>
      <c r="E30" s="12">
        <f t="array" aca="1" ref="E30" ca="1">IF(O17=C17,SUM(IF(($BR$52:$BR$60=C17)*($BS$51:$CA$51=O18),$BS$52:$CA$60)),0)</f>
        <v>0</v>
      </c>
      <c r="F30" s="2">
        <f t="array" aca="1" ref="F30" ca="1">IF(O17=C17,SUM(IF(($BR$52:$BR$60=C17)*($BS$51:$CA$51=O19),$BS$52:$CA$60)),0)</f>
        <v>0</v>
      </c>
      <c r="G30" s="2">
        <f t="array" aca="1" ref="G30" ca="1">IF(O17=C17,SUM(IF(($BR$52:$BR$60=C17)*($BS$51:$CA$51=O20),$BS$52:$CA$60)),0)</f>
        <v>0</v>
      </c>
      <c r="H30" s="2">
        <f t="array" aca="1" ref="H30" ca="1">IF(O17=C17,SUM(IF(($BR$52:$BR$60=C17)*($BS$51:$CA$51=O21),$BS$52:$CA$60)),0)</f>
        <v>0</v>
      </c>
      <c r="I30" s="2">
        <f t="array" aca="1" ref="I30" ca="1">IF(O17=C17,SUM(IF(($BR$52:$BR$60=C17)*($BS$51:$CA$51=O22),$BS$52:$CA$60)),0)</f>
        <v>0</v>
      </c>
      <c r="J30" s="2">
        <f t="array" aca="1" ref="J30" ca="1">IF(O17=C17,SUM(IF(($BR$52:$BR$60=C17)*($BS$51:$CA$51=O23),$BS$52:$CA$60)),0)</f>
        <v>0</v>
      </c>
      <c r="K30" s="2">
        <f t="array" aca="1" ref="K30" ca="1">IF(O17=C17,SUM(IF(($BR$52:$BR$60=C17)*($BS$51:$CA$51=O$24),$BS$52:$CA$60)),0)</f>
        <v>0</v>
      </c>
      <c r="L30" s="2">
        <f t="array" aca="1" ref="L30" ca="1">IF(O17=C17,SUM(IF(($BR$52:$BR$60=C17)*($BS$51:$CA$51=O$25),$BS$52:$CA$60)),0)</f>
        <v>0</v>
      </c>
      <c r="M30" s="4">
        <f t="array" aca="1" ref="M30" ca="1">IF(P17=C17,SUM(IF(($BR$52:$BR$60=C17)*($BS$51:$CA$51=P18),$BS$52:$CA$60)),0)</f>
        <v>0</v>
      </c>
      <c r="N30" s="2">
        <f t="array" aca="1" ref="N30" ca="1">IF(P17=C17,SUM(IF(($BR$52:$BR$60=C17)*($BS$51:$CA$51=P19),$BS$52:$CA$60)),0)</f>
        <v>0</v>
      </c>
      <c r="O30" s="2">
        <f t="array" aca="1" ref="O30" ca="1">IF(P17=C17,SUM(IF(($BR$52:$BR$60=C17)*($BS$51:$CA$51=P20),$BS$52:$CA$60)),0)</f>
        <v>0</v>
      </c>
      <c r="P30" s="2">
        <f t="array" aca="1" ref="P30" ca="1">IF(P17=C17,SUM(IF(($BR$52:$BR$60=C17)*($BS$51:$CA$51=P21),$BS$52:$CA$60)),0)</f>
        <v>0</v>
      </c>
      <c r="Q30" s="2">
        <f t="array" aca="1" ref="Q30" ca="1">IF(P17=C17,SUM(IF(($BR$52:$BR$60=C17)*($BS$51:$CA$51=P22),$BS$52:$CA$60)),0)</f>
        <v>0</v>
      </c>
      <c r="R30" s="2">
        <f t="array" aca="1" ref="R30" ca="1">IF(P17=C17,SUM(IF(($BR$52:$BR$60=C17)*($BS$51:$CA$51=P23),$BS$52:$CA$60)),0)</f>
        <v>0</v>
      </c>
      <c r="S30" s="2">
        <f t="array" aca="1" ref="S30" ca="1">IF(P17=C17,SUM(IF(($BR$52:$BR$60=C17)*($BS$51:$CA$51=P$24),$BS$52:$CA$60)),0)</f>
        <v>0</v>
      </c>
      <c r="T30" s="2">
        <f t="array" aca="1" ref="T30" ca="1">IF(P17=C17,SUM(IF(($BR$52:$BR$60=C17)*($BS$51:$CA$51=P$25),$BS$52:$CA$60)),0)</f>
        <v>0</v>
      </c>
      <c r="U30" s="4">
        <f t="array" aca="1" ref="U30" ca="1">IF(Q17=C17,SUM(IF(($BR$52:$BR$60=C17)*($BS$51:$CA$51=Q18),$BS$52:$CA$60)),0)</f>
        <v>0</v>
      </c>
      <c r="V30" s="2">
        <f t="array" aca="1" ref="V30" ca="1">IF(Q17=C17,SUM(IF(($BR$52:$BR$60=C17)*($BS$51:$CA$51=Q19),$BS$52:$CA$60)),0)</f>
        <v>0</v>
      </c>
      <c r="W30" s="2">
        <f t="array" aca="1" ref="W30" ca="1">IF(Q17=C17,SUM(IF(($BR$52:$BR$60=C17)*($BS$51:$CA$51=Q20),$BS$52:$CA$60)),0)</f>
        <v>0</v>
      </c>
      <c r="X30" s="2">
        <f t="array" aca="1" ref="X30" ca="1">IF(Q17=C17,SUM(IF(($BR$52:$BR$60=C17)*($BS$51:$CA$51=Q21),$BS$52:$CA$60)),0)</f>
        <v>0</v>
      </c>
      <c r="Y30" s="2">
        <f t="array" aca="1" ref="Y30" ca="1">IF(Q17=C17,SUM(IF(($BR$52:$BR$60=C17)*($BS$51:$CA$51=Q22),$BS$52:$CA$60)),0)</f>
        <v>0</v>
      </c>
      <c r="Z30" s="2">
        <f t="array" aca="1" ref="Z30" ca="1">IF(Q17=C17,SUM(IF(($BR$52:$BR$60=C17)*($BS$51:$CA$51=Q23),$BS$52:$CA$60)),0)</f>
        <v>0</v>
      </c>
      <c r="AA30" s="2">
        <f t="array" aca="1" ref="AA30" ca="1">IF(Q17=C17,SUM(IF(($BR$52:$BR$60=C17)*($BS$51:$CA$51=Q$24),$BS$52:$CA$60)),0)</f>
        <v>0</v>
      </c>
      <c r="AB30" s="2">
        <f t="array" aca="1" ref="AB30" ca="1">IF(Q17=C17,SUM(IF(($BR$52:$BR$60=C17)*($BS$51:$CA$51=Q$25),$BS$52:$CA$60)),0)</f>
        <v>0</v>
      </c>
      <c r="AC30" s="4">
        <f t="array" aca="1" ref="AC30" ca="1">IF(R17=C17,SUM(IF(($BR$52:$BR$60=C17)*($BS$51:$CA$51=R18),$BS$52:$CA$60)),0)</f>
        <v>0</v>
      </c>
      <c r="AD30" s="2">
        <f t="array" aca="1" ref="AD30" ca="1">IF(R17=C17,SUM(IF(($BR$52:$BR$60=C17)*($BS$51:$CA$51=R19),$BS$52:$CA$60)),0)</f>
        <v>0</v>
      </c>
      <c r="AE30" s="2">
        <f t="array" aca="1" ref="AE30" ca="1">IF(R17=C17,SUM(IF(($BR$52:$BR$60=C17)*($BS$51:$CA$51=R20),$BS$52:$CA$60)),0)</f>
        <v>0</v>
      </c>
      <c r="AF30" s="2">
        <f t="array" aca="1" ref="AF30" ca="1">IF(R17=C17,SUM(IF(($BR$52:$BR$60=C17)*($BS$51:$CA$51=R21),$BS$52:$CA$60)),0)</f>
        <v>0</v>
      </c>
      <c r="AG30" s="2">
        <f t="array" aca="1" ref="AG30" ca="1">IF(R17=C17,SUM(IF(($BR$52:$BR$60=C17)*($BS$51:$CA$51=R22),$BS$52:$CA$60)),0)</f>
        <v>0</v>
      </c>
      <c r="AH30" s="2">
        <f t="array" aca="1" ref="AH30" ca="1">IF(R17=C17,SUM(IF(($BR$52:$BR$60=C17)*($BS$51:$CA$51=R23),$BS$52:$CA$60)),0)</f>
        <v>0</v>
      </c>
      <c r="AI30" s="2">
        <f t="array" aca="1" ref="AI30" ca="1">IF(R17=C17,SUM(IF(($BR$52:$BR$60=C17)*($BS$51:$CA$51=R$24),$BS$52:$CA$60)),0)</f>
        <v>0</v>
      </c>
      <c r="AJ30" s="2">
        <f t="array" aca="1" ref="AJ30" ca="1">IF(R17=C17,SUM(IF(($BR$52:$BR$60=C17)*($BS$51:$CA$51=R$25),$BS$52:$CA$60)),0)</f>
        <v>0</v>
      </c>
      <c r="AK30" s="4">
        <f t="array" aca="1" ref="AK30" ca="1">IF(S17=C17,SUM(IF(($BR$52:$BR$60=C17)*($BS$51:$CA$51=S18),$BS$52:$CA$60)),0)</f>
        <v>0</v>
      </c>
      <c r="AL30" s="2">
        <f t="array" aca="1" ref="AL30" ca="1">IF(S17=C17,SUM(IF(($BR$52:$BR$60=C17)*($BS$51:$CA$51=S19),$BS$52:$CA$60)),0)</f>
        <v>0</v>
      </c>
      <c r="AM30" s="2">
        <f t="array" aca="1" ref="AM30" ca="1">IF(S17=C17,SUM(IF(($BR$52:$BR$60=C17)*($BS$51:$CA$51=S20),$BS$52:$CA$60)),0)</f>
        <v>0</v>
      </c>
      <c r="AN30" s="2">
        <f t="array" aca="1" ref="AN30" ca="1">IF(S17=C17,SUM(IF(($BR$52:$BR$60=C17)*($BS$51:$CA$51=S21),$BS$52:$CA$60)),0)</f>
        <v>0</v>
      </c>
      <c r="AO30" s="2">
        <f t="array" aca="1" ref="AO30" ca="1">IF(S17=C17,SUM(IF(($BR$52:$BR$60=C17)*($BS$51:$CA$51=S22),$BS$52:$CA$60)),0)</f>
        <v>0</v>
      </c>
      <c r="AP30" s="2">
        <f t="array" aca="1" ref="AP30" ca="1">IF(S17=C17,SUM(IF(($BR$52:$BR$60=C17)*($BS$51:$CA$51=S23),$BS$52:$CA$60)),0)</f>
        <v>0</v>
      </c>
      <c r="AQ30" s="2">
        <f t="array" aca="1" ref="AQ30" ca="1">IF(S17=C17,SUM(IF(($BR$52:$BR$60=C17)*($BS$51:$CA$51=S$24),$BS$52:$CA$60)),0)</f>
        <v>0</v>
      </c>
      <c r="AR30" s="2">
        <f t="array" aca="1" ref="AR30" ca="1">IF(S17=C17,SUM(IF(($BR$52:$BR$60=C17)*($BS$51:$CA$51=S$25),$BS$52:$CA$60)),0)</f>
        <v>0</v>
      </c>
      <c r="AS30" s="4">
        <f t="array" aca="1" ref="AS30" ca="1">IF(T17=C17,SUM(IF(($BR$52:$BR$60=C17)*($BS$51:$CA$51=T18),$BS$52:$CA$60)),0)</f>
        <v>0</v>
      </c>
      <c r="AT30" s="2">
        <f t="array" aca="1" ref="AT30" ca="1">IF(T17=C17,SUM(IF(($BR$52:$BR$60=C17)*($BS$51:$CA$51=T19),$BS$52:$CA$60)),0)</f>
        <v>0</v>
      </c>
      <c r="AU30" s="2">
        <f t="array" aca="1" ref="AU30" ca="1">IF(T17=C17,SUM(IF(($BR$52:$BR$60=C17)*($BS$51:$CA$51=T20),$BS$52:$CA$60)),0)</f>
        <v>0</v>
      </c>
      <c r="AV30" s="2">
        <f t="array" aca="1" ref="AV30" ca="1">IF(T17=C17,SUM(IF(($BR$52:$BR$60=C17)*($BS$51:$CA$51=T21),$BS$52:$CA$60)),0)</f>
        <v>0</v>
      </c>
      <c r="AW30" s="2">
        <f t="array" aca="1" ref="AW30" ca="1">IF(T17=C17,SUM(IF(($BR$52:$BR$60=C17)*($BS$51:$CA$51=T22),$BS$52:$CA$60)),0)</f>
        <v>0</v>
      </c>
      <c r="AX30" s="2">
        <f t="array" aca="1" ref="AX30" ca="1">IF(T17=C17,SUM(IF(($BR$52:$BR$60=C17)*($BS$51:$CA$51=T23),$BS$52:$CA$60)),0)</f>
        <v>0</v>
      </c>
      <c r="AY30" s="2">
        <f t="array" aca="1" ref="AY30" ca="1">IF(T17=C17,SUM(IF(($BR$52:$BR$60=C17)*($BS$51:$CA$51=T$24),$BS$52:$CA$60)),0)</f>
        <v>0</v>
      </c>
      <c r="AZ30" s="2">
        <f t="array" aca="1" ref="AZ30" ca="1">IF(T17=C17,SUM(IF(($BR$52:$BR$60=C17)*($BS$51:$CA$51=T$25),$BS$52:$CA$60)),0)</f>
        <v>0</v>
      </c>
      <c r="BA30" s="4">
        <f t="array" aca="1" ref="BA30" ca="1">IF(U17=C17,SUM(IF(($BR$52:$BR$60=C17)*($BS$51:$CA$51=U$18),$BS$52:$CA$60)),0)</f>
        <v>0</v>
      </c>
      <c r="BB30" s="2">
        <f t="array" aca="1" ref="BB30" ca="1">IF(U17=C17,SUM(IF(($BR$52:$BR$60=C17)*($BS$51:$CA$51=U$19),$BS$52:$CA$60)),0)</f>
        <v>0</v>
      </c>
      <c r="BC30" s="2">
        <f t="array" aca="1" ref="BC30" ca="1">IF(U17=C17,SUM(IF(($BR$52:$BR$60=C17)*($BS$51:$CA$51=U$20),$BS$52:$CA$60)),0)</f>
        <v>0</v>
      </c>
      <c r="BD30" s="2">
        <f t="array" aca="1" ref="BD30" ca="1">IF(U17=C17,SUM(IF(($BR$52:$BR$60=C17)*($BS$51:$CA$51=U$21),$BS$52:$CA$60)),0)</f>
        <v>0</v>
      </c>
      <c r="BE30" s="2">
        <f t="array" aca="1" ref="BE30" ca="1">IF(U17=C17,SUM(IF(($BR$52:$BR$60=C17)*($BS$51:$CA$51=U$22),$BS$52:$CA$60)),0)</f>
        <v>0</v>
      </c>
      <c r="BF30" s="2">
        <f t="array" aca="1" ref="BF30" ca="1">IF(U17=C17,SUM(IF(($BR$52:$BR$60=C17)*($BS$51:$CA$51=U$23),$BS$52:$CA$60)),0)</f>
        <v>0</v>
      </c>
      <c r="BG30" s="2">
        <f t="array" aca="1" ref="BG30" ca="1">IF(U17=C17,SUM(IF(($BR$52:$BR$60=C17)*($BS$51:$CA$51=U$24),$BS$52:$CA$60)),0)</f>
        <v>0</v>
      </c>
      <c r="BH30" s="2">
        <f t="array" aca="1" ref="BH30" ca="1">IF(U17=C17,SUM(IF(($BR$52:$BR$60=C17)*($BS$51:$CA$51=U$25),$BS$52:$CA$60)),0)</f>
        <v>0</v>
      </c>
      <c r="BI30" s="4">
        <f t="array" aca="1" ref="BI30" ca="1">IF(V17=C17,SUM(IF(($BR$52:$BR$60=C17)*($BS$51:$CA$51=V$18),$BS$52:$CA$60)),0)</f>
        <v>0</v>
      </c>
      <c r="BJ30" s="2">
        <f t="array" aca="1" ref="BJ30" ca="1">IF(V17=C17,SUM(IF(($BR$52:$BR$60=C17)*($BS$51:$CA$51=V$19),$BS$52:$CA$60)),0)</f>
        <v>0</v>
      </c>
      <c r="BK30" s="2">
        <f t="array" aca="1" ref="BK30" ca="1">IF(V17=C17,SUM(IF(($BR$52:$BR$60=C17)*($BS$51:$CA$51=V$20),$BS$52:$CA$60)),0)</f>
        <v>0</v>
      </c>
      <c r="BL30" s="2">
        <f t="array" aca="1" ref="BL30" ca="1">IF(V17=C17,SUM(IF(($BR$52:$BR$60=C17)*($BS$51:$CA$51=V$21),$BS$52:$CA$60)),0)</f>
        <v>0</v>
      </c>
      <c r="BM30" s="2">
        <f t="array" aca="1" ref="BM30" ca="1">IF(V17=C17,SUM(IF(($BR$52:$BR$60=C17)*($BS$51:$CA$51=V$22),$BS$52:$CA$60)),0)</f>
        <v>0</v>
      </c>
      <c r="BN30" s="2">
        <f t="array" aca="1" ref="BN30" ca="1">IF(V17=C17,SUM(IF(($BR$52:$BR$60=C17)*($BS$51:$CA$51=V$23),$BS$52:$CA$60)),0)</f>
        <v>0</v>
      </c>
      <c r="BO30" s="2">
        <f t="array" aca="1" ref="BO30" ca="1">IF(V17=C17,SUM(IF(($BR$52:$BR$60=C17)*($BS$51:$CA$51=V$24),$BS$52:$CA$60)),0)</f>
        <v>0</v>
      </c>
      <c r="BP30" s="13">
        <f t="array" aca="1" ref="BP30" ca="1">IF(V17=C17,SUM(IF(($BR$52:$BR$60=C17)*($BS$51:$CA$51=V$25),$BS$52:$CA$60)),0)</f>
        <v>0</v>
      </c>
      <c r="BR30" s="2" t="str">
        <f t="shared" ref="BR30:BR38" si="57">F4</f>
        <v>Langenthal 13</v>
      </c>
      <c r="BS30" s="5"/>
      <c r="BT30" s="6">
        <f t="shared" ref="BT30:CA32" ca="1" si="58">SUMIFS($X$64:$X$135,$V$64:$V$135,$BR30,$W$64:$W$135,BT$29)+SUMIFS($Y$64:$Y$135,$W$64:$W$135,$BR30,$V$64:$V$135,BT$29)</f>
        <v>0</v>
      </c>
      <c r="BU30" s="6">
        <f t="shared" ca="1" si="58"/>
        <v>0</v>
      </c>
      <c r="BV30" s="6">
        <f t="shared" ca="1" si="58"/>
        <v>0</v>
      </c>
      <c r="BW30" s="6">
        <f t="shared" ca="1" si="58"/>
        <v>0</v>
      </c>
      <c r="BX30" s="6">
        <f t="shared" ca="1" si="58"/>
        <v>0</v>
      </c>
      <c r="BY30" s="6">
        <f t="shared" ca="1" si="58"/>
        <v>0</v>
      </c>
      <c r="BZ30" s="6">
        <f t="shared" ca="1" si="58"/>
        <v>0</v>
      </c>
      <c r="CA30" s="6">
        <f t="shared" ca="1" si="58"/>
        <v>0</v>
      </c>
    </row>
    <row r="31" spans="2:80" s="2" customFormat="1" x14ac:dyDescent="0.25">
      <c r="C31" s="2" t="str">
        <f t="shared" ref="C31:C38" si="59">$Q65</f>
        <v>Thun 13_1</v>
      </c>
      <c r="E31" s="12">
        <f t="array" aca="1" ref="E31" ca="1">IF(O18=C18,SUM(IF(($BR$52:$BR$60=C18)*($BS$51:$CA$51=O17),$BS$52:$CA$60)),0)</f>
        <v>0</v>
      </c>
      <c r="F31" s="2">
        <f t="array" aca="1" ref="F31" ca="1">IF(O18=C18,SUM(IF(($BR$52:$BR$60=C18)*($BS$51:$CA$51=O19),$BS$52:$CA$60)),0)</f>
        <v>0</v>
      </c>
      <c r="G31" s="2">
        <f t="array" aca="1" ref="G31" ca="1">IF(O18=C18,SUM(IF(($BR$52:$BR$60=C18)*($BS$51:$CA$51=O20),$BS$52:$CA$60)),0)</f>
        <v>0</v>
      </c>
      <c r="H31" s="2">
        <f t="array" aca="1" ref="H31" ca="1">IF(O18=C18,SUM(IF(($BR$52:$BR$60=C18)*($BS$51:$CA$51=O21),$BS$52:$CA$60)),0)</f>
        <v>0</v>
      </c>
      <c r="I31" s="2">
        <f t="array" aca="1" ref="I31" ca="1">IF(O18=C18,SUM(IF(($BR$52:$BR$60=C18)*($BS$51:$CA$51=O22),$BS$52:$CA$60)),0)</f>
        <v>0</v>
      </c>
      <c r="J31" s="2">
        <f t="array" aca="1" ref="J31" ca="1">IF(O18=C18,SUM(IF(($BR$52:$BR$60=C18)*($BS$51:$CA$51=O23),$BS$52:$CA$60)),0)</f>
        <v>0</v>
      </c>
      <c r="K31" s="2">
        <f t="array" aca="1" ref="K31" ca="1">IF(O18=C18,SUM(IF(($BR$52:$BR$60=C18)*($BS$51:$CA$51=O$24),$BS$52:$CA$60)),0)</f>
        <v>0</v>
      </c>
      <c r="L31" s="2">
        <f t="array" aca="1" ref="L31" ca="1">IF(O18=C18,SUM(IF(($BR$52:$BR$60=C18)*($BS$51:$CA$51=O$25),$BS$52:$CA$60)),0)</f>
        <v>0</v>
      </c>
      <c r="M31" s="4">
        <f t="array" aca="1" ref="M31" ca="1">IF(P18=C18,SUM(IF(($BR$52:$BR$60=C18)*($BS$51:$CA$51=P17),$BS$52:$CA$60)),0)</f>
        <v>0</v>
      </c>
      <c r="N31" s="2">
        <f t="array" aca="1" ref="N31" ca="1">IF(P18=C18,SUM(IF(($BR$52:$BR$60=C18)*($BS$51:$CA$51=P19),$BS$52:$CA$60)),0)</f>
        <v>0</v>
      </c>
      <c r="O31" s="2">
        <f t="array" aca="1" ref="O31" ca="1">IF(P18=C18,SUM(IF(($BR$52:$BR$60=C18)*($BS$51:$CA$51=P20),$BS$52:$CA$60)),0)</f>
        <v>0</v>
      </c>
      <c r="P31" s="2">
        <f t="array" aca="1" ref="P31" ca="1">IF(P18=C18,SUM(IF(($BR$52:$BR$60=C18)*($BS$51:$CA$51=P21),$BS$52:$CA$60)),0)</f>
        <v>0</v>
      </c>
      <c r="Q31" s="2">
        <f t="array" aca="1" ref="Q31" ca="1">IF(P18=C18,SUM(IF(($BR$52:$BR$60=C18)*($BS$51:$CA$51=P22),$BS$52:$CA$60)),0)</f>
        <v>0</v>
      </c>
      <c r="R31" s="2">
        <f t="array" aca="1" ref="R31" ca="1">IF(P18=C18,SUM(IF(($BR$52:$BR$60=C18)*($BS$51:$CA$51=P23),$BS$52:$CA$60)),0)</f>
        <v>0</v>
      </c>
      <c r="S31" s="2">
        <f t="array" aca="1" ref="S31" ca="1">IF(P18=C18,SUM(IF(($BR$52:$BR$60=C18)*($BS$51:$CA$51=P$24),$BS$52:$CA$60)),0)</f>
        <v>0</v>
      </c>
      <c r="T31" s="2">
        <f t="array" aca="1" ref="T31" ca="1">IF(P18=C18,SUM(IF(($BR$52:$BR$60=C18)*($BS$51:$CA$51=P$25),$BS$52:$CA$60)),0)</f>
        <v>0</v>
      </c>
      <c r="U31" s="4">
        <f t="array" aca="1" ref="U31" ca="1">IF(Q18=C18,SUM(IF(($BR$52:$BR$60=C18)*($BS$51:$CA$51=Q17),$BS$52:$CA$60)),0)</f>
        <v>0</v>
      </c>
      <c r="V31" s="2">
        <f t="array" aca="1" ref="V31" ca="1">IF(Q18=C18,SUM(IF(($BR$52:$BR$60=C18)*($BS$51:$CA$51=Q19),$BS$52:$CA$60)),0)</f>
        <v>0</v>
      </c>
      <c r="W31" s="2">
        <f t="array" aca="1" ref="W31" ca="1">IF(Q18=C18,SUM(IF(($BR$52:$BR$60=C18)*($BS$51:$CA$51=Q20),$BS$52:$CA$60)),0)</f>
        <v>0</v>
      </c>
      <c r="X31" s="2">
        <f t="array" aca="1" ref="X31" ca="1">IF(Q18=C18,SUM(IF(($BR$52:$BR$60=C18)*($BS$51:$CA$51=Q21),$BS$52:$CA$60)),0)</f>
        <v>0</v>
      </c>
      <c r="Y31" s="2">
        <f t="array" aca="1" ref="Y31" ca="1">IF(Q18=C18,SUM(IF(($BR$52:$BR$60=C18)*($BS$51:$CA$51=Q22),$BS$52:$CA$60)),0)</f>
        <v>0</v>
      </c>
      <c r="Z31" s="2">
        <f t="array" aca="1" ref="Z31" ca="1">IF(Q18=C18,SUM(IF(($BR$52:$BR$60=C18)*($BS$51:$CA$51=Q23),$BS$52:$CA$60)),0)</f>
        <v>0</v>
      </c>
      <c r="AA31" s="2">
        <f t="array" aca="1" ref="AA31" ca="1">IF(Q18=C18,SUM(IF(($BR$52:$BR$60=C18)*($BS$51:$CA$51=Q$24),$BS$52:$CA$60)),0)</f>
        <v>0</v>
      </c>
      <c r="AB31" s="2">
        <f t="array" aca="1" ref="AB31" ca="1">IF(Q18=C18,SUM(IF(($BR$52:$BR$60=C18)*($BS$51:$CA$51=Q$25),$BS$52:$CA$60)),0)</f>
        <v>0</v>
      </c>
      <c r="AC31" s="4">
        <f t="array" aca="1" ref="AC31" ca="1">IF(R18=C18,SUM(IF(($BR$52:$BR$60=C18)*($BS$51:$CA$51=R17),$BS$52:$CA$60)),0)</f>
        <v>0</v>
      </c>
      <c r="AD31" s="2">
        <f t="array" aca="1" ref="AD31" ca="1">IF(R18=C18,SUM(IF(($BR$52:$BR$60=C18)*($BS$51:$CA$51=R19),$BS$52:$CA$60)),0)</f>
        <v>0</v>
      </c>
      <c r="AE31" s="2">
        <f t="array" aca="1" ref="AE31" ca="1">IF(R18=C18,SUM(IF(($BR$52:$BR$60=C18)*($BS$51:$CA$51=R20),$BS$52:$CA$60)),0)</f>
        <v>0</v>
      </c>
      <c r="AF31" s="2">
        <f t="array" aca="1" ref="AF31" ca="1">IF(R18=C18,SUM(IF(($BR$52:$BR$60=C18)*($BS$51:$CA$51=R21),$BS$52:$CA$60)),0)</f>
        <v>0</v>
      </c>
      <c r="AG31" s="2">
        <f t="array" aca="1" ref="AG31" ca="1">IF(R18=C18,SUM(IF(($BR$52:$BR$60=C18)*($BS$51:$CA$51=R22),$BS$52:$CA$60)),0)</f>
        <v>0</v>
      </c>
      <c r="AH31" s="2">
        <f t="array" aca="1" ref="AH31" ca="1">IF(R18=C18,SUM(IF(($BR$52:$BR$60=C18)*($BS$51:$CA$51=R23),$BS$52:$CA$60)),0)</f>
        <v>0</v>
      </c>
      <c r="AI31" s="2">
        <f t="array" aca="1" ref="AI31" ca="1">IF(R18=C18,SUM(IF(($BR$52:$BR$60=C18)*($BS$51:$CA$51=R$24),$BS$52:$CA$60)),0)</f>
        <v>0</v>
      </c>
      <c r="AJ31" s="2">
        <f t="array" aca="1" ref="AJ31" ca="1">IF(R18=C18,SUM(IF(($BR$52:$BR$60=C18)*($BS$51:$CA$51=R$25),$BS$52:$CA$60)),0)</f>
        <v>0</v>
      </c>
      <c r="AK31" s="4">
        <f t="array" aca="1" ref="AK31" ca="1">IF(S18=C18,SUM(IF(($BR$52:$BR$60=C18)*($BS$51:$CA$51=S17),$BS$52:$CA$60)),0)</f>
        <v>0</v>
      </c>
      <c r="AL31" s="2">
        <f t="array" aca="1" ref="AL31" ca="1">IF(S18=C18,SUM(IF(($BR$52:$BR$60=C18)*($BS$51:$CA$51=S19),$BS$52:$CA$60)),0)</f>
        <v>0</v>
      </c>
      <c r="AM31" s="2">
        <f t="array" aca="1" ref="AM31" ca="1">IF(S18=C18,SUM(IF(($BR$52:$BR$60=C18)*($BS$51:$CA$51=S20),$BS$52:$CA$60)),0)</f>
        <v>0</v>
      </c>
      <c r="AN31" s="2">
        <f t="array" aca="1" ref="AN31" ca="1">IF(S18=C18,SUM(IF(($BR$52:$BR$60=C18)*($BS$51:$CA$51=S21),$BS$52:$CA$60)),0)</f>
        <v>0</v>
      </c>
      <c r="AO31" s="2">
        <f t="array" aca="1" ref="AO31" ca="1">IF(S18=C18,SUM(IF(($BR$52:$BR$60=C18)*($BS$51:$CA$51=S22),$BS$52:$CA$60)),0)</f>
        <v>0</v>
      </c>
      <c r="AP31" s="2">
        <f t="array" aca="1" ref="AP31" ca="1">IF(S18=C18,SUM(IF(($BR$52:$BR$60=C18)*($BS$51:$CA$51=S23),$BS$52:$CA$60)),0)</f>
        <v>0</v>
      </c>
      <c r="AQ31" s="2">
        <f t="array" aca="1" ref="AQ31" ca="1">IF(S18=C18,SUM(IF(($BR$52:$BR$60=C18)*($BS$51:$CA$51=S$24),$BS$52:$CA$60)),0)</f>
        <v>0</v>
      </c>
      <c r="AR31" s="2">
        <f t="array" aca="1" ref="AR31" ca="1">IF(S18=C18,SUM(IF(($BR$52:$BR$60=C18)*($BS$51:$CA$51=S$25),$BS$52:$CA$60)),0)</f>
        <v>0</v>
      </c>
      <c r="AS31" s="4">
        <f t="array" aca="1" ref="AS31" ca="1">IF(T18=C18,SUM(IF(($BR$52:$BR$60=C18)*($BS$51:$CA$51=T17),$BS$52:$CA$60)),0)</f>
        <v>0</v>
      </c>
      <c r="AT31" s="2">
        <f t="array" aca="1" ref="AT31" ca="1">IF(T18=C18,SUM(IF(($BR$52:$BR$60=C18)*($BS$51:$CA$51=T19),$BS$52:$CA$60)),0)</f>
        <v>0</v>
      </c>
      <c r="AU31" s="2">
        <f t="array" aca="1" ref="AU31" ca="1">IF(T18=C18,SUM(IF(($BR$52:$BR$60=C18)*($BS$51:$CA$51=T20),$BS$52:$CA$60)),0)</f>
        <v>0</v>
      </c>
      <c r="AV31" s="2">
        <f t="array" aca="1" ref="AV31" ca="1">IF(T18=C18,SUM(IF(($BR$52:$BR$60=C18)*($BS$51:$CA$51=T21),$BS$52:$CA$60)),0)</f>
        <v>0</v>
      </c>
      <c r="AW31" s="2">
        <f t="array" aca="1" ref="AW31" ca="1">IF(T18=C18,SUM(IF(($BR$52:$BR$60=C18)*($BS$51:$CA$51=T22),$BS$52:$CA$60)),0)</f>
        <v>0</v>
      </c>
      <c r="AX31" s="2">
        <f t="array" aca="1" ref="AX31" ca="1">IF(T18=C18,SUM(IF(($BR$52:$BR$60=C18)*($BS$51:$CA$51=T23),$BS$52:$CA$60)),0)</f>
        <v>0</v>
      </c>
      <c r="AY31" s="2">
        <f t="array" aca="1" ref="AY31" ca="1">IF(T18=C18,SUM(IF(($BR$52:$BR$60=C18)*($BS$51:$CA$51=T$24),$BS$52:$CA$60)),0)</f>
        <v>0</v>
      </c>
      <c r="AZ31" s="2">
        <f t="array" aca="1" ref="AZ31" ca="1">IF(T18=C18,SUM(IF(($BR$52:$BR$60=C18)*($BS$51:$CA$51=T$25),$BS$52:$CA$60)),0)</f>
        <v>0</v>
      </c>
      <c r="BA31" s="4">
        <f t="array" aca="1" ref="BA31" ca="1">IF(U18=C18,SUM(IF(($BR$52:$BR$60=C18)*($BS$51:$CA$51=U$17),$BS$52:$CA$60)),0)</f>
        <v>0</v>
      </c>
      <c r="BB31" s="2">
        <f t="array" aca="1" ref="BB31" ca="1">IF(U18=C18,SUM(IF(($BR$52:$BR$60=C18)*($BS$51:$CA$51=U$19),$BS$52:$CA$60)),0)</f>
        <v>0</v>
      </c>
      <c r="BC31" s="2">
        <f t="array" aca="1" ref="BC31" ca="1">IF(U18=C18,SUM(IF(($BR$52:$BR$60=C18)*($BS$51:$CA$51=U$20),$BS$52:$CA$60)),0)</f>
        <v>0</v>
      </c>
      <c r="BD31" s="2">
        <f t="array" aca="1" ref="BD31" ca="1">IF(U18=C18,SUM(IF(($BR$52:$BR$60=C18)*($BS$51:$CA$51=U$21),$BS$52:$CA$60)),0)</f>
        <v>0</v>
      </c>
      <c r="BE31" s="2">
        <f t="array" aca="1" ref="BE31" ca="1">IF(U18=C18,SUM(IF(($BR$52:$BR$60=C18)*($BS$51:$CA$51=U$22),$BS$52:$CA$60)),0)</f>
        <v>0</v>
      </c>
      <c r="BF31" s="2">
        <f t="array" aca="1" ref="BF31" ca="1">IF(U18=C18,SUM(IF(($BR$52:$BR$60=C18)*($BS$51:$CA$51=U$23),$BS$52:$CA$60)),0)</f>
        <v>0</v>
      </c>
      <c r="BG31" s="2">
        <f t="array" aca="1" ref="BG31" ca="1">IF(U18=C18,SUM(IF(($BR$52:$BR$60=C18)*($BS$51:$CA$51=U$24),$BS$52:$CA$60)),0)</f>
        <v>0</v>
      </c>
      <c r="BH31" s="2">
        <f t="array" aca="1" ref="BH31" ca="1">IF(U18=C18,SUM(IF(($BR$52:$BR$60=C18)*($BS$51:$CA$51=U$25),$BS$52:$CA$60)),0)</f>
        <v>0</v>
      </c>
      <c r="BI31" s="4">
        <f t="array" aca="1" ref="BI31" ca="1">IF(V18=C18,SUM(IF(($BR$52:$BR$60=C18)*($BS$51:$CA$51=V$17),$BS$52:$CA$60)),0)</f>
        <v>0</v>
      </c>
      <c r="BJ31" s="2">
        <f t="array" aca="1" ref="BJ31" ca="1">IF(V18=C18,SUM(IF(($BR$52:$BR$60=C18)*($BS$51:$CA$51=V$19),$BS$52:$CA$60)),0)</f>
        <v>0</v>
      </c>
      <c r="BK31" s="2">
        <f t="array" aca="1" ref="BK31" ca="1">IF(V18=C18,SUM(IF(($BR$52:$BR$60=C18)*($BS$51:$CA$51=V$20),$BS$52:$CA$60)),0)</f>
        <v>0</v>
      </c>
      <c r="BL31" s="2">
        <f t="array" aca="1" ref="BL31" ca="1">IF(V18=C18,SUM(IF(($BR$52:$BR$60=C18)*($BS$51:$CA$51=V$21),$BS$52:$CA$60)),0)</f>
        <v>0</v>
      </c>
      <c r="BM31" s="2">
        <f t="array" aca="1" ref="BM31" ca="1">IF(V18=C18,SUM(IF(($BR$52:$BR$60=C18)*($BS$51:$CA$51=V$22),$BS$52:$CA$60)),0)</f>
        <v>0</v>
      </c>
      <c r="BN31" s="2">
        <f t="array" aca="1" ref="BN31" ca="1">IF(V18=C18,SUM(IF(($BR$52:$BR$60=C18)*($BS$51:$CA$51=V$23),$BS$52:$CA$60)),0)</f>
        <v>0</v>
      </c>
      <c r="BO31" s="2">
        <f t="array" aca="1" ref="BO31" ca="1">IF(V18=C18,SUM(IF(($BR$52:$BR$60=C18)*($BS$51:$CA$51=V$24),$BS$52:$CA$60)),0)</f>
        <v>0</v>
      </c>
      <c r="BP31" s="13">
        <f t="array" aca="1" ref="BP31" ca="1">IF(V18=C18,SUM(IF(($BR$52:$BR$60=C18)*($BS$51:$CA$51=V$25),$BS$52:$CA$60)),0)</f>
        <v>0</v>
      </c>
      <c r="BR31" s="2" t="str">
        <f t="shared" si="57"/>
        <v>Thun 13_1</v>
      </c>
      <c r="BS31" s="7">
        <f t="shared" ref="BS31:BU38" ca="1" si="60">SUMIFS($X$64:$X$135,$V$64:$V$135,$BR31,$W$64:$W$135,BS$29)+SUMIFS($Y$64:$Y$135,$W$64:$W$135,$BR31,$V$64:$V$135,BS$29)</f>
        <v>0</v>
      </c>
      <c r="BT31" s="5"/>
      <c r="BU31" s="6">
        <f t="shared" ca="1" si="58"/>
        <v>0</v>
      </c>
      <c r="BV31" s="6">
        <f t="shared" ca="1" si="58"/>
        <v>0</v>
      </c>
      <c r="BW31" s="6">
        <f t="shared" ca="1" si="58"/>
        <v>0</v>
      </c>
      <c r="BX31" s="6">
        <f t="shared" ca="1" si="58"/>
        <v>0</v>
      </c>
      <c r="BY31" s="6">
        <f t="shared" ca="1" si="58"/>
        <v>0</v>
      </c>
      <c r="BZ31" s="6">
        <f t="shared" ca="1" si="58"/>
        <v>0</v>
      </c>
      <c r="CA31" s="6">
        <f t="shared" ca="1" si="58"/>
        <v>0</v>
      </c>
    </row>
    <row r="32" spans="2:80" s="2" customFormat="1" x14ac:dyDescent="0.25">
      <c r="C32" s="2" t="str">
        <f t="shared" si="59"/>
        <v>Thun 13_2</v>
      </c>
      <c r="E32" s="12">
        <f t="array" aca="1" ref="E32" ca="1">IF(O19=C19,SUM(IF(($BR$52:$BR$60=C19)*($BS$51:$CA$51=O17),$BS$52:$CA$60)),0)</f>
        <v>0</v>
      </c>
      <c r="F32" s="2">
        <f t="array" aca="1" ref="F32" ca="1">IF(O19=C19,SUM(IF(($BR$52:$BR$60=C19)*($BS$51:$CA$51=O18),$BS$52:$CA$60)),0)</f>
        <v>0</v>
      </c>
      <c r="G32" s="2">
        <f t="array" aca="1" ref="G32" ca="1">IF(O19=C19,SUM(IF(($BR$52:$BR$60=C19)*($BS$51:$CA$51=O20),$BS$52:$CA$60)),0)</f>
        <v>0</v>
      </c>
      <c r="H32" s="2">
        <f t="array" aca="1" ref="H32" ca="1">IF(O19=C19,SUM(IF(($BR$52:$BR$60=C19)*($BS$51:$CA$51=O21),$BS$52:$CA$60)),0)</f>
        <v>0</v>
      </c>
      <c r="I32" s="2">
        <f t="array" aca="1" ref="I32" ca="1">IF(O19=C19,SUM(IF(($BR$52:$BR$60=C19)*($BS$51:$CA$51=O22),$BS$52:$CA$60)),0)</f>
        <v>0</v>
      </c>
      <c r="J32" s="2">
        <f t="array" aca="1" ref="J32" ca="1">IF(O19=C19,SUM(IF(($BR$52:$BR$60=C19)*($BS$51:$CA$51=O23),$BS$52:$CA$60)),0)</f>
        <v>0</v>
      </c>
      <c r="K32" s="2">
        <f t="array" aca="1" ref="K32" ca="1">IF(O19=C19,SUM(IF(($BR$52:$BR$60=C19)*($BS$51:$CA$51=O$24),$BS$52:$CA$60)),0)</f>
        <v>0</v>
      </c>
      <c r="L32" s="2">
        <f t="array" aca="1" ref="L32" ca="1">IF(O19=C19,SUM(IF(($BR$52:$BR$60=C19)*($BS$51:$CA$51=O$25),$BS$52:$CA$60)),0)</f>
        <v>0</v>
      </c>
      <c r="M32" s="4">
        <f t="array" aca="1" ref="M32" ca="1">IF(P19=C19,SUM(IF(($BR$52:$BR$60=C19)*($BS$51:$CA$51=P17),$BS$52:$CA$60)),0)</f>
        <v>0</v>
      </c>
      <c r="N32" s="2">
        <f t="array" aca="1" ref="N32" ca="1">IF(P19=C19,SUM(IF(($BR$52:$BR$60=C19)*($BS$51:$CA$51=P18),$BS$52:$CA$60)),0)</f>
        <v>0</v>
      </c>
      <c r="O32" s="2">
        <f t="array" aca="1" ref="O32" ca="1">IF(P19=C19,SUM(IF(($BR$52:$BR$60=C19)*($BS$51:$CA$51=P20),$BS$52:$CA$60)),0)</f>
        <v>0</v>
      </c>
      <c r="P32" s="2">
        <f t="array" aca="1" ref="P32" ca="1">IF(P19=C19,SUM(IF(($BR$52:$BR$60=C19)*($BS$51:$CA$51=P21),$BS$52:$CA$60)),0)</f>
        <v>0</v>
      </c>
      <c r="Q32" s="2">
        <f t="array" aca="1" ref="Q32" ca="1">IF(P19=C19,SUM(IF(($BR$52:$BR$60=C19)*($BS$51:$CA$51=P22),$BS$52:$CA$60)),0)</f>
        <v>0</v>
      </c>
      <c r="R32" s="2">
        <f t="array" aca="1" ref="R32" ca="1">IF(P19=C19,SUM(IF(($BR$52:$BR$60=C19)*($BS$51:$CA$51=P23),$BS$52:$CA$60)),0)</f>
        <v>0</v>
      </c>
      <c r="S32" s="2">
        <f t="array" aca="1" ref="S32" ca="1">IF(P19=C19,SUM(IF(($BR$52:$BR$60=C19)*($BS$51:$CA$51=P$24),$BS$52:$CA$60)),0)</f>
        <v>0</v>
      </c>
      <c r="T32" s="2">
        <f t="array" aca="1" ref="T32" ca="1">IF(P19=C19,SUM(IF(($BR$52:$BR$60=C19)*($BS$51:$CA$51=P$25),$BS$52:$CA$60)),0)</f>
        <v>0</v>
      </c>
      <c r="U32" s="4">
        <f t="array" aca="1" ref="U32" ca="1">IF(Q19=C19,SUM(IF(($BR$52:$BR$60=C19)*($BS$51:$CA$51=Q17),$BS$52:$CA$60)),0)</f>
        <v>0</v>
      </c>
      <c r="V32" s="2">
        <f t="array" aca="1" ref="V32" ca="1">IF(Q19=C19,SUM(IF(($BR$52:$BR$60=C19)*($BS$51:$CA$51=Q18),$BS$52:$CA$60)),0)</f>
        <v>0</v>
      </c>
      <c r="W32" s="2">
        <f t="array" aca="1" ref="W32" ca="1">IF(Q19=C19,SUM(IF(($BR$52:$BR$60=C19)*($BS$51:$CA$51=Q20),$BS$52:$CA$60)),0)</f>
        <v>0</v>
      </c>
      <c r="X32" s="2">
        <f t="array" aca="1" ref="X32" ca="1">IF(Q19=C19,SUM(IF(($BR$52:$BR$60=C19)*($BS$51:$CA$51=Q21),$BS$52:$CA$60)),0)</f>
        <v>0</v>
      </c>
      <c r="Y32" s="2">
        <f t="array" aca="1" ref="Y32" ca="1">IF(Q19=C19,SUM(IF(($BR$52:$BR$60=C19)*($BS$51:$CA$51=Q22),$BS$52:$CA$60)),0)</f>
        <v>0</v>
      </c>
      <c r="Z32" s="2">
        <f t="array" aca="1" ref="Z32" ca="1">IF(Q19=C19,SUM(IF(($BR$52:$BR$60=C19)*($BS$51:$CA$51=Q23),$BS$52:$CA$60)),0)</f>
        <v>0</v>
      </c>
      <c r="AA32" s="2">
        <f t="array" aca="1" ref="AA32" ca="1">IF(Q19=C19,SUM(IF(($BR$52:$BR$60=C19)*($BS$51:$CA$51=Q$24),$BS$52:$CA$60)),0)</f>
        <v>0</v>
      </c>
      <c r="AB32" s="2">
        <f t="array" aca="1" ref="AB32" ca="1">IF(Q19=C19,SUM(IF(($BR$52:$BR$60=C19)*($BS$51:$CA$51=Q$25),$BS$52:$CA$60)),0)</f>
        <v>0</v>
      </c>
      <c r="AC32" s="4">
        <f t="array" aca="1" ref="AC32" ca="1">IF(R19=C19,SUM(IF(($BR$52:$BR$60=C19)*($BS$51:$CA$51=R17),$BS$52:$CA$60)),0)</f>
        <v>0</v>
      </c>
      <c r="AD32" s="2">
        <f t="array" aca="1" ref="AD32" ca="1">IF(R19=C19,SUM(IF(($BR$52:$BR$60=C19)*($BS$51:$CA$51=R18),$BS$52:$CA$60)),0)</f>
        <v>0</v>
      </c>
      <c r="AE32" s="2">
        <f t="array" aca="1" ref="AE32" ca="1">IF(R19=C19,SUM(IF(($BR$52:$BR$60=C19)*($BS$51:$CA$51=R20),$BS$52:$CA$60)),0)</f>
        <v>0</v>
      </c>
      <c r="AF32" s="2">
        <f t="array" aca="1" ref="AF32" ca="1">IF(R19=C19,SUM(IF(($BR$52:$BR$60=C19)*($BS$51:$CA$51=R21),$BS$52:$CA$60)),0)</f>
        <v>0</v>
      </c>
      <c r="AG32" s="2">
        <f t="array" aca="1" ref="AG32" ca="1">IF(R19=C19,SUM(IF(($BR$52:$BR$60=C19)*($BS$51:$CA$51=R22),$BS$52:$CA$60)),0)</f>
        <v>0</v>
      </c>
      <c r="AH32" s="2">
        <f t="array" aca="1" ref="AH32" ca="1">IF(R19=C19,SUM(IF(($BR$52:$BR$60=C19)*($BS$51:$CA$51=R23),$BS$52:$CA$60)),0)</f>
        <v>0</v>
      </c>
      <c r="AI32" s="2">
        <f t="array" aca="1" ref="AI32" ca="1">IF(R19=C19,SUM(IF(($BR$52:$BR$60=C19)*($BS$51:$CA$51=R$24),$BS$52:$CA$60)),0)</f>
        <v>0</v>
      </c>
      <c r="AJ32" s="2">
        <f t="array" aca="1" ref="AJ32" ca="1">IF(R19=C19,SUM(IF(($BR$52:$BR$60=C19)*($BS$51:$CA$51=R$25),$BS$52:$CA$60)),0)</f>
        <v>0</v>
      </c>
      <c r="AK32" s="4">
        <f t="array" aca="1" ref="AK32" ca="1">IF(S19=C19,SUM(IF(($BR$52:$BR$60=C19)*($BS$51:$CA$51=S17),$BS$52:$CA$60)),0)</f>
        <v>0</v>
      </c>
      <c r="AL32" s="2">
        <f t="array" aca="1" ref="AL32" ca="1">IF(S19=C19,SUM(IF(($BR$52:$BR$60=C19)*($BS$51:$CA$51=S18),$BS$52:$CA$60)),0)</f>
        <v>0</v>
      </c>
      <c r="AM32" s="2">
        <f t="array" aca="1" ref="AM32" ca="1">IF(S19=C19,SUM(IF(($BR$52:$BR$60=C19)*($BS$51:$CA$51=S20),$BS$52:$CA$60)),0)</f>
        <v>0</v>
      </c>
      <c r="AN32" s="2">
        <f t="array" aca="1" ref="AN32" ca="1">IF(S19=C19,SUM(IF(($BR$52:$BR$60=C19)*($BS$51:$CA$51=S21),$BS$52:$CA$60)),0)</f>
        <v>0</v>
      </c>
      <c r="AO32" s="2">
        <f t="array" aca="1" ref="AO32" ca="1">IF(S19=C19,SUM(IF(($BR$52:$BR$60=C19)*($BS$51:$CA$51=S22),$BS$52:$CA$60)),0)</f>
        <v>0</v>
      </c>
      <c r="AP32" s="2">
        <f t="array" aca="1" ref="AP32" ca="1">IF(S19=C19,SUM(IF(($BR$52:$BR$60=C19)*($BS$51:$CA$51=S23),$BS$52:$CA$60)),0)</f>
        <v>0</v>
      </c>
      <c r="AQ32" s="2">
        <f t="array" aca="1" ref="AQ32" ca="1">IF(S19=C19,SUM(IF(($BR$52:$BR$60=C19)*($BS$51:$CA$51=S$24),$BS$52:$CA$60)),0)</f>
        <v>0</v>
      </c>
      <c r="AR32" s="2">
        <f t="array" aca="1" ref="AR32" ca="1">IF(S19=C19,SUM(IF(($BR$52:$BR$60=C19)*($BS$51:$CA$51=S$25),$BS$52:$CA$60)),0)</f>
        <v>0</v>
      </c>
      <c r="AS32" s="4">
        <f t="array" aca="1" ref="AS32" ca="1">IF(T19=C19,SUM(IF(($BR$52:$BR$60=C19)*($BS$51:$CA$51=T17),$BS$52:$CA$60)),0)</f>
        <v>0</v>
      </c>
      <c r="AT32" s="2">
        <f t="array" aca="1" ref="AT32" ca="1">IF(T19=C19,SUM(IF(($BR$52:$BR$60=C19)*($BS$51:$CA$51=T18),$BS$52:$CA$60)),0)</f>
        <v>0</v>
      </c>
      <c r="AU32" s="2">
        <f t="array" aca="1" ref="AU32" ca="1">IF(T19=C19,SUM(IF(($BR$52:$BR$60=C19)*($BS$51:$CA$51=T20),$BS$52:$CA$60)),0)</f>
        <v>0</v>
      </c>
      <c r="AV32" s="2">
        <f t="array" aca="1" ref="AV32" ca="1">IF(T19=C19,SUM(IF(($BR$52:$BR$60=C19)*($BS$51:$CA$51=T21),$BS$52:$CA$60)),0)</f>
        <v>0</v>
      </c>
      <c r="AW32" s="2">
        <f t="array" aca="1" ref="AW32" ca="1">IF(T19=C19,SUM(IF(($BR$52:$BR$60=C19)*($BS$51:$CA$51=T22),$BS$52:$CA$60)),0)</f>
        <v>0</v>
      </c>
      <c r="AX32" s="2">
        <f t="array" aca="1" ref="AX32" ca="1">IF(T19=C19,SUM(IF(($BR$52:$BR$60=C19)*($BS$51:$CA$51=T23),$BS$52:$CA$60)),0)</f>
        <v>0</v>
      </c>
      <c r="AY32" s="2">
        <f t="array" aca="1" ref="AY32" ca="1">IF(T19=C19,SUM(IF(($BR$52:$BR$60=C19)*($BS$51:$CA$51=T$24),$BS$52:$CA$60)),0)</f>
        <v>0</v>
      </c>
      <c r="AZ32" s="2">
        <f t="array" aca="1" ref="AZ32" ca="1">IF(T19=C19,SUM(IF(($BR$52:$BR$60=C19)*($BS$51:$CA$51=T$25),$BS$52:$CA$60)),0)</f>
        <v>0</v>
      </c>
      <c r="BA32" s="4">
        <f t="array" aca="1" ref="BA32" ca="1">IF(U19=C19,SUM(IF(($BR$52:$BR$60=C19)*($BS$51:$CA$51=U$17),$BS$52:$CA$60)),0)</f>
        <v>0</v>
      </c>
      <c r="BB32" s="2">
        <f t="array" aca="1" ref="BB32" ca="1">IF(U19=C19,SUM(IF(($BR$52:$BR$60=C19)*($BS$51:$CA$51=U$18),$BS$52:$CA$60)),0)</f>
        <v>0</v>
      </c>
      <c r="BC32" s="2">
        <f t="array" aca="1" ref="BC32" ca="1">IF(U19=C19,SUM(IF(($BR$52:$BR$60=C19)*($BS$51:$CA$51=U$20),$BS$52:$CA$60)),0)</f>
        <v>0</v>
      </c>
      <c r="BD32" s="2">
        <f t="array" aca="1" ref="BD32" ca="1">IF(U19=C19,SUM(IF(($BR$52:$BR$60=C19)*($BS$51:$CA$51=U$21),$BS$52:$CA$60)),0)</f>
        <v>0</v>
      </c>
      <c r="BE32" s="2">
        <f t="array" aca="1" ref="BE32" ca="1">IF(U19=C19,SUM(IF(($BR$52:$BR$60=C19)*($BS$51:$CA$51=U$22),$BS$52:$CA$60)),0)</f>
        <v>0</v>
      </c>
      <c r="BF32" s="2">
        <f t="array" aca="1" ref="BF32" ca="1">IF(U19=C19,SUM(IF(($BR$52:$BR$60=C19)*($BS$51:$CA$51=U$23),$BS$52:$CA$60)),0)</f>
        <v>0</v>
      </c>
      <c r="BG32" s="2">
        <f t="array" aca="1" ref="BG32" ca="1">IF(U19=C19,SUM(IF(($BR$52:$BR$60=C19)*($BS$51:$CA$51=U$24),$BS$52:$CA$60)),0)</f>
        <v>0</v>
      </c>
      <c r="BH32" s="2">
        <f t="array" aca="1" ref="BH32" ca="1">IF(U19=C19,SUM(IF(($BR$52:$BR$60=C19)*($BS$51:$CA$51=U$25),$BS$52:$CA$60)),0)</f>
        <v>0</v>
      </c>
      <c r="BI32" s="4">
        <f t="array" aca="1" ref="BI32" ca="1">IF(V19=C19,SUM(IF(($BR$52:$BR$60=C19)*($BS$51:$CA$51=V$17),$BS$52:$CA$60)),0)</f>
        <v>0</v>
      </c>
      <c r="BJ32" s="2">
        <f t="array" aca="1" ref="BJ32" ca="1">IF(V19=C19,SUM(IF(($BR$52:$BR$60=C19)*($BS$51:$CA$51=V$18),$BS$52:$CA$60)),0)</f>
        <v>0</v>
      </c>
      <c r="BK32" s="2">
        <f t="array" aca="1" ref="BK32" ca="1">IF(V19=C19,SUM(IF(($BR$52:$BR$60=C19)*($BS$51:$CA$51=V$20),$BS$52:$CA$60)),0)</f>
        <v>0</v>
      </c>
      <c r="BL32" s="2">
        <f t="array" aca="1" ref="BL32" ca="1">IF(V19=C19,SUM(IF(($BR$52:$BR$60=C19)*($BS$51:$CA$51=V$21),$BS$52:$CA$60)),0)</f>
        <v>0</v>
      </c>
      <c r="BM32" s="2">
        <f t="array" aca="1" ref="BM32" ca="1">IF(V19=C19,SUM(IF(($BR$52:$BR$60=C19)*($BS$51:$CA$51=V$22),$BS$52:$CA$60)),0)</f>
        <v>0</v>
      </c>
      <c r="BN32" s="2">
        <f t="array" aca="1" ref="BN32" ca="1">IF(V19=C19,SUM(IF(($BR$52:$BR$60=C19)*($BS$51:$CA$51=V$23),$BS$52:$CA$60)),0)</f>
        <v>0</v>
      </c>
      <c r="BO32" s="2">
        <f t="array" aca="1" ref="BO32" ca="1">IF(V19=C19,SUM(IF(($BR$52:$BR$60=C19)*($BS$51:$CA$51=V$24),$BS$52:$CA$60)),0)</f>
        <v>0</v>
      </c>
      <c r="BP32" s="13">
        <f t="array" aca="1" ref="BP32" ca="1">IF(V19=C19,SUM(IF(($BR$52:$BR$60=C19)*($BS$51:$CA$51=V$25),$BS$52:$CA$60)),0)</f>
        <v>0</v>
      </c>
      <c r="BR32" s="2" t="str">
        <f t="shared" si="57"/>
        <v>Thun 13_2</v>
      </c>
      <c r="BS32" s="7">
        <f t="shared" ca="1" si="60"/>
        <v>0</v>
      </c>
      <c r="BT32" s="7">
        <f t="shared" ca="1" si="60"/>
        <v>0</v>
      </c>
      <c r="BU32" s="5"/>
      <c r="BV32" s="6">
        <f t="shared" ca="1" si="58"/>
        <v>0</v>
      </c>
      <c r="BW32" s="6">
        <f t="shared" ca="1" si="58"/>
        <v>0</v>
      </c>
      <c r="BX32" s="6">
        <f t="shared" ca="1" si="58"/>
        <v>0</v>
      </c>
      <c r="BY32" s="6">
        <f t="shared" ca="1" si="58"/>
        <v>0</v>
      </c>
      <c r="BZ32" s="6">
        <f t="shared" ca="1" si="58"/>
        <v>0</v>
      </c>
      <c r="CA32" s="6">
        <f t="shared" ca="1" si="58"/>
        <v>0</v>
      </c>
    </row>
    <row r="33" spans="2:79" s="2" customFormat="1" x14ac:dyDescent="0.25">
      <c r="C33" s="2" t="str">
        <f t="shared" si="59"/>
        <v>Burgdorf 11</v>
      </c>
      <c r="E33" s="12">
        <f t="array" aca="1" ref="E33" ca="1">IF(O20=C20,SUM(IF(($BR$52:$BR$60=C20)*($BS$51:$CA$51=O17),$BS$52:$CA$60)),0)</f>
        <v>0</v>
      </c>
      <c r="F33" s="2">
        <f t="array" aca="1" ref="F33" ca="1">IF(O20=C20,SUM(IF(($BR$52:$BR$60=C20)*($BS$51:$CA$51=O18),$BS$52:$CA$60)),0)</f>
        <v>0</v>
      </c>
      <c r="G33" s="2">
        <f t="array" aca="1" ref="G33" ca="1">IF(O20=C20,SUM(IF(($BR$52:$BR$60=C20)*($BS$51:$CA$51=O19),$BS$52:$CA$60)),0)</f>
        <v>0</v>
      </c>
      <c r="H33" s="2">
        <f t="array" aca="1" ref="H33" ca="1">IF(O20=C20,SUM(IF(($BR$52:$BR$60=C20)*($BS$51:$CA$51=O21),$BS$52:$CA$60)),0)</f>
        <v>0</v>
      </c>
      <c r="I33" s="2">
        <f t="array" aca="1" ref="I33" ca="1">IF(O20=C20,SUM(IF(($BR$52:$BR$60=C20)*($BS$51:$CA$51=O22),$BS$52:$CA$60)),0)</f>
        <v>0</v>
      </c>
      <c r="J33" s="2">
        <f t="array" aca="1" ref="J33" ca="1">IF(O20=C20,SUM(IF(($BR$52:$BR$60=C20)*($BS$51:$CA$51=O23),$BS$52:$CA$60)),0)</f>
        <v>0</v>
      </c>
      <c r="K33" s="2">
        <f t="array" aca="1" ref="K33" ca="1">IF(O20=C20,SUM(IF(($BR$52:$BR$60=C20)*($BS$51:$CA$51=O$24),$BS$52:$CA$60)),0)</f>
        <v>0</v>
      </c>
      <c r="L33" s="2">
        <f t="array" aca="1" ref="L33" ca="1">IF(O20=C20,SUM(IF(($BR$52:$BR$60=C20)*($BS$51:$CA$51=O$25),$BS$52:$CA$60)),0)</f>
        <v>0</v>
      </c>
      <c r="M33" s="4">
        <f t="array" aca="1" ref="M33" ca="1">IF(P20=C20,SUM(IF(($BR$52:$BR$60=C20)*($BS$51:$CA$51=P17),$BS$52:$CA$60)),0)</f>
        <v>0</v>
      </c>
      <c r="N33" s="2">
        <f t="array" aca="1" ref="N33" ca="1">IF(P20=C20,SUM(IF(($BR$52:$BR$60=C20)*($BS$51:$CA$51=P18),$BS$52:$CA$60)),0)</f>
        <v>0</v>
      </c>
      <c r="O33" s="2">
        <f t="array" aca="1" ref="O33" ca="1">IF(P20=C20,SUM(IF(($BR$52:$BR$60=C20)*($BS$51:$CA$51=P19),$BS$52:$CA$60)),0)</f>
        <v>0</v>
      </c>
      <c r="P33" s="2">
        <f t="array" aca="1" ref="P33" ca="1">IF(P20=C20,SUM(IF(($BR$52:$BR$60=C20)*($BS$51:$CA$51=P21),$BS$52:$CA$60)),0)</f>
        <v>0</v>
      </c>
      <c r="Q33" s="2">
        <f t="array" aca="1" ref="Q33" ca="1">IF(P20=C20,SUM(IF(($BR$52:$BR$60=C20)*($BS$51:$CA$51=P22),$BS$52:$CA$60)),0)</f>
        <v>0</v>
      </c>
      <c r="R33" s="2">
        <f t="array" aca="1" ref="R33" ca="1">IF(P20=C20,SUM(IF(($BR$52:$BR$60=C20)*($BS$51:$CA$51=P23),$BS$52:$CA$60)),0)</f>
        <v>0</v>
      </c>
      <c r="S33" s="2">
        <f t="array" aca="1" ref="S33" ca="1">IF(P20=C20,SUM(IF(($BR$52:$BR$60=C20)*($BS$51:$CA$51=P$24),$BS$52:$CA$60)),0)</f>
        <v>0</v>
      </c>
      <c r="T33" s="2">
        <f t="array" aca="1" ref="T33" ca="1">IF(P20=C20,SUM(IF(($BR$52:$BR$60=C20)*($BS$51:$CA$51=P$25),$BS$52:$CA$60)),0)</f>
        <v>0</v>
      </c>
      <c r="U33" s="4">
        <f t="array" aca="1" ref="U33" ca="1">IF(Q20=C20,SUM(IF(($BR$52:$BR$60=C20)*($BS$51:$CA$51=Q17),$BS$52:$CA$60)),0)</f>
        <v>0</v>
      </c>
      <c r="V33" s="2">
        <f t="array" aca="1" ref="V33" ca="1">IF(Q20=C20,SUM(IF(($BR$52:$BR$60=C20)*($BS$51:$CA$51=Q18),$BS$52:$CA$60)),0)</f>
        <v>0</v>
      </c>
      <c r="W33" s="2">
        <f t="array" aca="1" ref="W33" ca="1">IF(Q20=C20,SUM(IF(($BR$52:$BR$60=C20)*($BS$51:$CA$51=Q19),$BS$52:$CA$60)),0)</f>
        <v>0</v>
      </c>
      <c r="X33" s="2">
        <f t="array" aca="1" ref="X33" ca="1">IF(Q20=C20,SUM(IF(($BR$52:$BR$60=C20)*($BS$51:$CA$51=Q21),$BS$52:$CA$60)),0)</f>
        <v>0</v>
      </c>
      <c r="Y33" s="2">
        <f t="array" aca="1" ref="Y33" ca="1">IF(Q20=C20,SUM(IF(($BR$52:$BR$60=C20)*($BS$51:$CA$51=Q22),$BS$52:$CA$60)),0)</f>
        <v>0</v>
      </c>
      <c r="Z33" s="2">
        <f t="array" aca="1" ref="Z33" ca="1">IF(Q20=C20,SUM(IF(($BR$52:$BR$60=C20)*($BS$51:$CA$51=Q23),$BS$52:$CA$60)),0)</f>
        <v>0</v>
      </c>
      <c r="AA33" s="2">
        <f t="array" aca="1" ref="AA33" ca="1">IF(Q20=C20,SUM(IF(($BR$52:$BR$60=C20)*($BS$51:$CA$51=Q$24),$BS$52:$CA$60)),0)</f>
        <v>0</v>
      </c>
      <c r="AB33" s="2">
        <f t="array" aca="1" ref="AB33" ca="1">IF(Q20=C20,SUM(IF(($BR$52:$BR$60=C20)*($BS$51:$CA$51=Q$25),$BS$52:$CA$60)),0)</f>
        <v>0</v>
      </c>
      <c r="AC33" s="4">
        <f t="array" aca="1" ref="AC33" ca="1">IF(R20=C20,SUM(IF(($BR$52:$BR$60=C20)*($BS$51:$CA$51=R17),$BS$52:$CA$60)),0)</f>
        <v>0</v>
      </c>
      <c r="AD33" s="2">
        <f t="array" aca="1" ref="AD33" ca="1">IF(R20=C20,SUM(IF(($BR$52:$BR$60=C20)*($BS$51:$CA$51=R18),$BS$52:$CA$60)),0)</f>
        <v>0</v>
      </c>
      <c r="AE33" s="2">
        <f t="array" aca="1" ref="AE33" ca="1">IF(R20=C20,SUM(IF(($BR$52:$BR$60=C20)*($BS$51:$CA$51=R19),$BS$52:$CA$60)),0)</f>
        <v>0</v>
      </c>
      <c r="AF33" s="2">
        <f t="array" aca="1" ref="AF33" ca="1">IF(R20=C20,SUM(IF(($BR$52:$BR$60=C20)*($BS$51:$CA$51=R21),$BS$52:$CA$60)),0)</f>
        <v>0</v>
      </c>
      <c r="AG33" s="2">
        <f t="array" aca="1" ref="AG33" ca="1">IF(R20=C20,SUM(IF(($BR$52:$BR$60=C20)*($BS$51:$CA$51=R22),$BS$52:$CA$60)),0)</f>
        <v>0</v>
      </c>
      <c r="AH33" s="2">
        <f t="array" aca="1" ref="AH33" ca="1">IF(R20=C20,SUM(IF(($BR$52:$BR$60=C20)*($BS$51:$CA$51=R23),$BS$52:$CA$60)),0)</f>
        <v>0</v>
      </c>
      <c r="AI33" s="2">
        <f t="array" aca="1" ref="AI33" ca="1">IF(R20=C20,SUM(IF(($BR$52:$BR$60=C20)*($BS$51:$CA$51=R$24),$BS$52:$CA$60)),0)</f>
        <v>0</v>
      </c>
      <c r="AJ33" s="2">
        <f t="array" aca="1" ref="AJ33" ca="1">IF(R20=C20,SUM(IF(($BR$52:$BR$60=C20)*($BS$51:$CA$51=R$25),$BS$52:$CA$60)),0)</f>
        <v>0</v>
      </c>
      <c r="AK33" s="4">
        <f t="array" aca="1" ref="AK33" ca="1">IF(S20=C20,SUM(IF(($BR$52:$BR$60=C20)*($BS$51:$CA$51=S17),$BS$52:$CA$60)),0)</f>
        <v>0</v>
      </c>
      <c r="AL33" s="2">
        <f t="array" aca="1" ref="AL33" ca="1">IF(S20=C20,SUM(IF(($BR$52:$BR$60=C20)*($BS$51:$CA$51=S18),$BS$52:$CA$60)),0)</f>
        <v>0</v>
      </c>
      <c r="AM33" s="2">
        <f t="array" aca="1" ref="AM33" ca="1">IF(S20=C20,SUM(IF(($BR$52:$BR$60=C20)*($BS$51:$CA$51=S19),$BS$52:$CA$60)),0)</f>
        <v>0</v>
      </c>
      <c r="AN33" s="2">
        <f t="array" aca="1" ref="AN33" ca="1">IF(S20=C20,SUM(IF(($BR$52:$BR$60=C20)*($BS$51:$CA$51=S21),$BS$52:$CA$60)),0)</f>
        <v>0</v>
      </c>
      <c r="AO33" s="2">
        <f t="array" aca="1" ref="AO33" ca="1">IF(S20=C20,SUM(IF(($BR$52:$BR$60=C20)*($BS$51:$CA$51=S22),$BS$52:$CA$60)),0)</f>
        <v>0</v>
      </c>
      <c r="AP33" s="2">
        <f t="array" aca="1" ref="AP33" ca="1">IF(S20=C20,SUM(IF(($BR$52:$BR$60=C20)*($BS$51:$CA$51=S23),$BS$52:$CA$60)),0)</f>
        <v>0</v>
      </c>
      <c r="AQ33" s="2">
        <f t="array" aca="1" ref="AQ33" ca="1">IF(S20=C20,SUM(IF(($BR$52:$BR$60=C20)*($BS$51:$CA$51=S$24),$BS$52:$CA$60)),0)</f>
        <v>0</v>
      </c>
      <c r="AR33" s="2">
        <f t="array" aca="1" ref="AR33" ca="1">IF(S20=C20,SUM(IF(($BR$52:$BR$60=C20)*($BS$51:$CA$51=S$25),$BS$52:$CA$60)),0)</f>
        <v>0</v>
      </c>
      <c r="AS33" s="4">
        <f t="array" aca="1" ref="AS33" ca="1">IF(T20=C20,SUM(IF(($BR$52:$BR$60=C20)*($BS$51:$CA$51=T17),$BS$52:$CA$60)),0)</f>
        <v>0</v>
      </c>
      <c r="AT33" s="2">
        <f t="array" aca="1" ref="AT33" ca="1">IF(T20=C20,SUM(IF(($BR$52:$BR$60=C20)*($BS$51:$CA$51=T18),$BS$52:$CA$60)),0)</f>
        <v>0</v>
      </c>
      <c r="AU33" s="2">
        <f t="array" aca="1" ref="AU33" ca="1">IF(T20=C20,SUM(IF(($BR$52:$BR$60=C20)*($BS$51:$CA$51=T19),$BS$52:$CA$60)),0)</f>
        <v>0</v>
      </c>
      <c r="AV33" s="2">
        <f t="array" aca="1" ref="AV33" ca="1">IF(T20=C20,SUM(IF(($BR$52:$BR$60=C20)*($BS$51:$CA$51=T21),$BS$52:$CA$60)),0)</f>
        <v>0</v>
      </c>
      <c r="AW33" s="2">
        <f t="array" aca="1" ref="AW33" ca="1">IF(T20=C20,SUM(IF(($BR$52:$BR$60=C20)*($BS$51:$CA$51=T22),$BS$52:$CA$60)),0)</f>
        <v>0</v>
      </c>
      <c r="AX33" s="2">
        <f t="array" aca="1" ref="AX33" ca="1">IF(T20=C20,SUM(IF(($BR$52:$BR$60=C20)*($BS$51:$CA$51=T23),$BS$52:$CA$60)),0)</f>
        <v>0</v>
      </c>
      <c r="AY33" s="2">
        <f t="array" aca="1" ref="AY33" ca="1">IF(T20=C20,SUM(IF(($BR$52:$BR$60=C20)*($BS$51:$CA$51=T$24),$BS$52:$CA$60)),0)</f>
        <v>0</v>
      </c>
      <c r="AZ33" s="2">
        <f t="array" aca="1" ref="AZ33" ca="1">IF(T20=C20,SUM(IF(($BR$52:$BR$60=C20)*($BS$51:$CA$51=T$25),$BS$52:$CA$60)),0)</f>
        <v>0</v>
      </c>
      <c r="BA33" s="4">
        <f t="array" aca="1" ref="BA33" ca="1">IF(U20=C20,SUM(IF(($BR$52:$BR$60=C20)*($BS$51:$CA$51=U$17),$BS$52:$CA$60)),0)</f>
        <v>0</v>
      </c>
      <c r="BB33" s="2">
        <f t="array" aca="1" ref="BB33" ca="1">IF(U20=C20,SUM(IF(($BR$52:$BR$60=C20)*($BS$51:$CA$51=U$18),$BS$52:$CA$60)),0)</f>
        <v>0</v>
      </c>
      <c r="BC33" s="2">
        <f t="array" aca="1" ref="BC33" ca="1">IF(U20=C20,SUM(IF(($BR$52:$BR$60=C20)*($BS$51:$CA$51=U$19),$BS$52:$CA$60)),0)</f>
        <v>0</v>
      </c>
      <c r="BD33" s="2">
        <f t="array" aca="1" ref="BD33" ca="1">IF(U20=C20,SUM(IF(($BR$52:$BR$60=C20)*($BS$51:$CA$51=U$21),$BS$52:$CA$60)),0)</f>
        <v>0</v>
      </c>
      <c r="BE33" s="2">
        <f t="array" aca="1" ref="BE33" ca="1">IF(U20=C20,SUM(IF(($BR$52:$BR$60=C20)*($BS$51:$CA$51=U$22),$BS$52:$CA$60)),0)</f>
        <v>0</v>
      </c>
      <c r="BF33" s="2">
        <f t="array" aca="1" ref="BF33" ca="1">IF(U20=C20,SUM(IF(($BR$52:$BR$60=C20)*($BS$51:$CA$51=U$23),$BS$52:$CA$60)),0)</f>
        <v>0</v>
      </c>
      <c r="BG33" s="2">
        <f t="array" aca="1" ref="BG33" ca="1">IF(U20=C20,SUM(IF(($BR$52:$BR$60=C20)*($BS$51:$CA$51=U$24),$BS$52:$CA$60)),0)</f>
        <v>0</v>
      </c>
      <c r="BH33" s="2">
        <f t="array" aca="1" ref="BH33" ca="1">IF(U20=C20,SUM(IF(($BR$52:$BR$60=C20)*($BS$51:$CA$51=U$25),$BS$52:$CA$60)),0)</f>
        <v>0</v>
      </c>
      <c r="BI33" s="4">
        <f t="array" aca="1" ref="BI33" ca="1">IF(V20=C20,SUM(IF(($BR$52:$BR$60=C20)*($BS$51:$CA$51=V$17),$BS$52:$CA$60)),0)</f>
        <v>0</v>
      </c>
      <c r="BJ33" s="2">
        <f t="array" aca="1" ref="BJ33" ca="1">IF(V20=C20,SUM(IF(($BR$52:$BR$60=C20)*($BS$51:$CA$51=V$18),$BS$52:$CA$60)),0)</f>
        <v>0</v>
      </c>
      <c r="BK33" s="2">
        <f t="array" aca="1" ref="BK33" ca="1">IF(V20=C20,SUM(IF(($BR$52:$BR$60=C20)*($BS$51:$CA$51=V$19),$BS$52:$CA$60)),0)</f>
        <v>0</v>
      </c>
      <c r="BL33" s="2">
        <f t="array" aca="1" ref="BL33" ca="1">IF(V20=C20,SUM(IF(($BR$52:$BR$60=C20)*($BS$51:$CA$51=V$21),$BS$52:$CA$60)),0)</f>
        <v>0</v>
      </c>
      <c r="BM33" s="2">
        <f t="array" aca="1" ref="BM33" ca="1">IF(V20=C20,SUM(IF(($BR$52:$BR$60=C20)*($BS$51:$CA$51=V$22),$BS$52:$CA$60)),0)</f>
        <v>0</v>
      </c>
      <c r="BN33" s="2">
        <f t="array" aca="1" ref="BN33" ca="1">IF(V20=C20,SUM(IF(($BR$52:$BR$60=C20)*($BS$51:$CA$51=V$23),$BS$52:$CA$60)),0)</f>
        <v>0</v>
      </c>
      <c r="BO33" s="2">
        <f t="array" aca="1" ref="BO33" ca="1">IF(V20=C20,SUM(IF(($BR$52:$BR$60=C20)*($BS$51:$CA$51=V$24),$BS$52:$CA$60)),0)</f>
        <v>0</v>
      </c>
      <c r="BP33" s="13">
        <f t="array" aca="1" ref="BP33" ca="1">IF(V20=C20,SUM(IF(($BR$52:$BR$60=C20)*($BS$51:$CA$51=V$25),$BS$52:$CA$60)),0)</f>
        <v>0</v>
      </c>
      <c r="BR33" s="2" t="str">
        <f t="shared" si="57"/>
        <v>Burgdorf 11</v>
      </c>
      <c r="BS33" s="7">
        <f t="shared" ca="1" si="60"/>
        <v>0</v>
      </c>
      <c r="BT33" s="7">
        <f t="shared" ca="1" si="60"/>
        <v>0</v>
      </c>
      <c r="BU33" s="7">
        <f t="shared" ca="1" si="60"/>
        <v>0</v>
      </c>
      <c r="BV33" s="5"/>
      <c r="BW33" s="6">
        <f ca="1">SUMIFS($X$64:$X$135,$V$64:$V$135,$BR33,$W$64:$W$135,BW$29)+SUMIFS($Y$64:$Y$135,$W$64:$W$135,$BR33,$V$64:$V$135,BW$29)</f>
        <v>0</v>
      </c>
      <c r="BX33" s="6">
        <f ca="1">SUMIFS($X$64:$X$135,$V$64:$V$135,$BR33,$W$64:$W$135,BX$29)+SUMIFS($Y$64:$Y$135,$W$64:$W$135,$BR33,$V$64:$V$135,BX$29)</f>
        <v>0</v>
      </c>
      <c r="BY33" s="6">
        <f ca="1">SUMIFS($X$64:$X$135,$V$64:$V$135,$BR33,$W$64:$W$135,BY$29)+SUMIFS($Y$64:$Y$135,$W$64:$W$135,$BR33,$V$64:$V$135,BY$29)</f>
        <v>0</v>
      </c>
      <c r="BZ33" s="6">
        <f ca="1">SUMIFS($X$64:$X$135,$V$64:$V$135,$BR33,$W$64:$W$135,BZ$29)+SUMIFS($Y$64:$Y$135,$W$64:$W$135,$BR33,$V$64:$V$135,BZ$29)</f>
        <v>0</v>
      </c>
      <c r="CA33" s="6">
        <f ca="1">SUMIFS($X$64:$X$135,$V$64:$V$135,$BR33,$W$64:$W$135,CA$29)+SUMIFS($Y$64:$Y$135,$W$64:$W$135,$BR33,$V$64:$V$135,CA$29)</f>
        <v>0</v>
      </c>
    </row>
    <row r="34" spans="2:79" s="2" customFormat="1" x14ac:dyDescent="0.25">
      <c r="C34" s="2" t="str">
        <f t="shared" si="59"/>
        <v>Langenthal 11</v>
      </c>
      <c r="E34" s="12">
        <f t="array" aca="1" ref="E34" ca="1">IF(O21=C21,SUM(IF(($BR$52:$BR$60=C21)*($BS$51:$CA$51=O17),$BS$52:$CA$60)),0)</f>
        <v>0</v>
      </c>
      <c r="F34" s="2">
        <f t="array" aca="1" ref="F34" ca="1">IF(O21=C21,SUM(IF(($BR$52:$BR$60=C21)*($BS$51:$CA$51=O18),$BS$52:$CA$60)),0)</f>
        <v>0</v>
      </c>
      <c r="G34" s="2">
        <f t="array" aca="1" ref="G34" ca="1">IF(O21=C21,SUM(IF(($BR$52:$BR$60=C21)*($BS$51:$CA$51=O19),$BS$52:$CA$60)),0)</f>
        <v>0</v>
      </c>
      <c r="H34" s="2">
        <f t="array" aca="1" ref="H34" ca="1">IF(O21=C21,SUM(IF(($BR$52:$BR$60=C21)*($BS$51:$CA$51=O20),$BS$52:$CA$60)),0)</f>
        <v>0</v>
      </c>
      <c r="I34" s="2">
        <f t="array" aca="1" ref="I34" ca="1">IF(O21=C21,SUM(IF(($BR$52:$BR$60=C21)*($BS$51:$CA$51=O22),$BS$52:$CA$60)),0)</f>
        <v>0</v>
      </c>
      <c r="J34" s="2">
        <f t="array" aca="1" ref="J34" ca="1">IF(O21=C21,SUM(IF(($BR$52:$BR$60=C21)*($BS$51:$CA$51=O23),$BS$52:$CA$60)),0)</f>
        <v>0</v>
      </c>
      <c r="K34" s="2">
        <f t="array" aca="1" ref="K34" ca="1">IF(O21=C21,SUM(IF(($BR$52:$BR$60=C21)*($BS$51:$CA$51=O$24),$BS$52:$CA$60)),0)</f>
        <v>0</v>
      </c>
      <c r="L34" s="2">
        <f t="array" aca="1" ref="L34" ca="1">IF(O21=C21,SUM(IF(($BR$52:$BR$60=C21)*($BS$51:$CA$51=O$25),$BS$52:$CA$60)),0)</f>
        <v>0</v>
      </c>
      <c r="M34" s="4">
        <f t="array" aca="1" ref="M34" ca="1">IF(P21=C21,SUM(IF(($BR$52:$BR$60=C21)*($BS$51:$CA$51=P17),$BS$52:$CA$60)),0)</f>
        <v>0</v>
      </c>
      <c r="N34" s="2">
        <f t="array" aca="1" ref="N34" ca="1">IF(P21=C21,SUM(IF(($BR$52:$BR$60=C21)*($BS$51:$CA$51=P18),$BS$52:$CA$60)),0)</f>
        <v>0</v>
      </c>
      <c r="O34" s="2">
        <f t="array" aca="1" ref="O34" ca="1">IF(P21=C21,SUM(IF(($BR$52:$BR$60=C21)*($BS$51:$CA$51=P19),$BS$52:$CA$60)),0)</f>
        <v>0</v>
      </c>
      <c r="P34" s="2">
        <f t="array" aca="1" ref="P34" ca="1">IF(P21=C21,SUM(IF(($BR$52:$BR$60=C21)*($BS$51:$CA$51=P20),$BS$52:$CA$60)),0)</f>
        <v>0</v>
      </c>
      <c r="Q34" s="2">
        <f t="array" aca="1" ref="Q34" ca="1">IF(P21=C21,SUM(IF(($BR$52:$BR$60=C21)*($BS$51:$CA$51=P22),$BS$52:$CA$60)),0)</f>
        <v>0</v>
      </c>
      <c r="R34" s="2">
        <f t="array" aca="1" ref="R34" ca="1">IF(P21=C21,SUM(IF(($BR$52:$BR$60=C21)*($BS$51:$CA$51=P23),$BS$52:$CA$60)),0)</f>
        <v>0</v>
      </c>
      <c r="S34" s="2">
        <f t="array" aca="1" ref="S34" ca="1">IF(P21=C21,SUM(IF(($BR$52:$BR$60=C21)*($BS$51:$CA$51=P$24),$BS$52:$CA$60)),0)</f>
        <v>0</v>
      </c>
      <c r="T34" s="2">
        <f t="array" aca="1" ref="T34" ca="1">IF(P21=C21,SUM(IF(($BR$52:$BR$60=C21)*($BS$51:$CA$51=P$25),$BS$52:$CA$60)),0)</f>
        <v>0</v>
      </c>
      <c r="U34" s="4">
        <f t="array" aca="1" ref="U34" ca="1">IF(Q21=C21,SUM(IF(($BR$52:$BR$60=C21)*($BS$51:$CA$51=Q17),$BS$52:$CA$60)),0)</f>
        <v>0</v>
      </c>
      <c r="V34" s="2">
        <f t="array" aca="1" ref="V34" ca="1">IF(Q21=C21,SUM(IF(($BR$52:$BR$60=C21)*($BS$51:$CA$51=Q18),$BS$52:$CA$60)),0)</f>
        <v>0</v>
      </c>
      <c r="W34" s="2">
        <f t="array" aca="1" ref="W34" ca="1">IF(Q21=C21,SUM(IF(($BR$52:$BR$60=C21)*($BS$51:$CA$51=Q19),$BS$52:$CA$60)),0)</f>
        <v>0</v>
      </c>
      <c r="X34" s="2">
        <f t="array" aca="1" ref="X34" ca="1">IF(Q21=C21,SUM(IF(($BR$52:$BR$60=C21)*($BS$51:$CA$51=Q20),$BS$52:$CA$60)),0)</f>
        <v>0</v>
      </c>
      <c r="Y34" s="2">
        <f t="array" aca="1" ref="Y34" ca="1">IF(Q21=C21,SUM(IF(($BR$52:$BR$60=C21)*($BS$51:$CA$51=Q22),$BS$52:$CA$60)),0)</f>
        <v>0</v>
      </c>
      <c r="Z34" s="2">
        <f t="array" aca="1" ref="Z34" ca="1">IF(Q21=C21,SUM(IF(($BR$52:$BR$60=C21)*($BS$51:$CA$51=Q23),$BS$52:$CA$60)),0)</f>
        <v>0</v>
      </c>
      <c r="AA34" s="2">
        <f t="array" aca="1" ref="AA34" ca="1">IF(Q21=C21,SUM(IF(($BR$52:$BR$60=C21)*($BS$51:$CA$51=Q$24),$BS$52:$CA$60)),0)</f>
        <v>0</v>
      </c>
      <c r="AB34" s="2">
        <f t="array" aca="1" ref="AB34" ca="1">IF(Q21=C21,SUM(IF(($BR$52:$BR$60=C21)*($BS$51:$CA$51=Q$25),$BS$52:$CA$60)),0)</f>
        <v>0</v>
      </c>
      <c r="AC34" s="4">
        <f t="array" aca="1" ref="AC34" ca="1">IF(R21=C21,SUM(IF(($BR$52:$BR$60=C21)*($BS$51:$CA$51=R17),$BS$52:$CA$60)),0)</f>
        <v>0</v>
      </c>
      <c r="AD34" s="2">
        <f t="array" aca="1" ref="AD34" ca="1">IF(R21=C21,SUM(IF(($BR$52:$BR$60=C21)*($BS$51:$CA$51=R18),$BS$52:$CA$60)),0)</f>
        <v>0</v>
      </c>
      <c r="AE34" s="2">
        <f t="array" aca="1" ref="AE34" ca="1">IF(R21=C21,SUM(IF(($BR$52:$BR$60=C21)*($BS$51:$CA$51=R19),$BS$52:$CA$60)),0)</f>
        <v>0</v>
      </c>
      <c r="AF34" s="2">
        <f t="array" aca="1" ref="AF34" ca="1">IF(R21=C21,SUM(IF(($BR$52:$BR$60=C21)*($BS$51:$CA$51=R20),$BS$52:$CA$60)),0)</f>
        <v>0</v>
      </c>
      <c r="AG34" s="2">
        <f t="array" aca="1" ref="AG34" ca="1">IF(R21=C21,SUM(IF(($BR$52:$BR$60=C21)*($BS$51:$CA$51=R22),$BS$52:$CA$60)),0)</f>
        <v>0</v>
      </c>
      <c r="AH34" s="2">
        <f t="array" aca="1" ref="AH34" ca="1">IF(R21=C21,SUM(IF(($BR$52:$BR$60=C21)*($BS$51:$CA$51=R23),$BS$52:$CA$60)),0)</f>
        <v>0</v>
      </c>
      <c r="AI34" s="2">
        <f t="array" aca="1" ref="AI34" ca="1">IF(R21=C21,SUM(IF(($BR$52:$BR$60=C21)*($BS$51:$CA$51=R$24),$BS$52:$CA$60)),0)</f>
        <v>0</v>
      </c>
      <c r="AJ34" s="2">
        <f t="array" aca="1" ref="AJ34" ca="1">IF(R21=C21,SUM(IF(($BR$52:$BR$60=C21)*($BS$51:$CA$51=R$25),$BS$52:$CA$60)),0)</f>
        <v>0</v>
      </c>
      <c r="AK34" s="4">
        <f t="array" aca="1" ref="AK34" ca="1">IF(S21=C21,SUM(IF(($BR$52:$BR$60=C21)*($BS$51:$CA$51=S17),$BS$52:$CA$60)),0)</f>
        <v>0</v>
      </c>
      <c r="AL34" s="2">
        <f t="array" aca="1" ref="AL34" ca="1">IF(S21=C21,SUM(IF(($BR$52:$BR$60=C21)*($BS$51:$CA$51=S18),$BS$52:$CA$60)),0)</f>
        <v>0</v>
      </c>
      <c r="AM34" s="2">
        <f t="array" aca="1" ref="AM34" ca="1">IF(S21=C21,SUM(IF(($BR$52:$BR$60=C21)*($BS$51:$CA$51=S19),$BS$52:$CA$60)),0)</f>
        <v>0</v>
      </c>
      <c r="AN34" s="2">
        <f t="array" aca="1" ref="AN34" ca="1">IF(S21=C21,SUM(IF(($BR$52:$BR$60=C21)*($BS$51:$CA$51=S20),$BS$52:$CA$60)),0)</f>
        <v>0</v>
      </c>
      <c r="AO34" s="2">
        <f t="array" aca="1" ref="AO34" ca="1">IF(S21=C21,SUM(IF(($BR$52:$BR$60=C21)*($BS$51:$CA$51=S22),$BS$52:$CA$60)),0)</f>
        <v>0</v>
      </c>
      <c r="AP34" s="2">
        <f t="array" aca="1" ref="AP34" ca="1">IF(S21=C21,SUM(IF(($BR$52:$BR$60=C21)*($BS$51:$CA$51=S23),$BS$52:$CA$60)),0)</f>
        <v>0</v>
      </c>
      <c r="AQ34" s="2">
        <f t="array" aca="1" ref="AQ34" ca="1">IF(S21=C21,SUM(IF(($BR$52:$BR$60=C21)*($BS$51:$CA$51=S$24),$BS$52:$CA$60)),0)</f>
        <v>0</v>
      </c>
      <c r="AR34" s="2">
        <f t="array" aca="1" ref="AR34" ca="1">IF(S21=C21,SUM(IF(($BR$52:$BR$60=C21)*($BS$51:$CA$51=S$25),$BS$52:$CA$60)),0)</f>
        <v>0</v>
      </c>
      <c r="AS34" s="4">
        <f t="array" aca="1" ref="AS34" ca="1">IF(T21=C21,SUM(IF(($BR$52:$BR$60=C21)*($BS$51:$CA$51=T17),$BS$52:$CA$60)),0)</f>
        <v>0</v>
      </c>
      <c r="AT34" s="2">
        <f t="array" aca="1" ref="AT34" ca="1">IF(T21=C21,SUM(IF(($BR$52:$BR$60=C21)*($BS$51:$CA$51=T18),$BS$52:$CA$60)),0)</f>
        <v>0</v>
      </c>
      <c r="AU34" s="2">
        <f t="array" aca="1" ref="AU34" ca="1">IF(T21=C21,SUM(IF(($BR$52:$BR$60=C21)*($BS$51:$CA$51=T19),$BS$52:$CA$60)),0)</f>
        <v>0</v>
      </c>
      <c r="AV34" s="2">
        <f t="array" aca="1" ref="AV34" ca="1">IF(T21=C21,SUM(IF(($BR$52:$BR$60=C21)*($BS$51:$CA$51=T20),$BS$52:$CA$60)),0)</f>
        <v>0</v>
      </c>
      <c r="AW34" s="2">
        <f t="array" aca="1" ref="AW34" ca="1">IF(T21=C21,SUM(IF(($BR$52:$BR$60=C21)*($BS$51:$CA$51=T22),$BS$52:$CA$60)),0)</f>
        <v>0</v>
      </c>
      <c r="AX34" s="2">
        <f t="array" aca="1" ref="AX34" ca="1">IF(T21=C21,SUM(IF(($BR$52:$BR$60=C21)*($BS$51:$CA$51=T23),$BS$52:$CA$60)),0)</f>
        <v>0</v>
      </c>
      <c r="AY34" s="2">
        <f t="array" aca="1" ref="AY34" ca="1">IF(T21=C21,SUM(IF(($BR$52:$BR$60=C21)*($BS$51:$CA$51=T$24),$BS$52:$CA$60)),0)</f>
        <v>0</v>
      </c>
      <c r="AZ34" s="2">
        <f t="array" aca="1" ref="AZ34" ca="1">IF(T21=C21,SUM(IF(($BR$52:$BR$60=C21)*($BS$51:$CA$51=T$25),$BS$52:$CA$60)),0)</f>
        <v>0</v>
      </c>
      <c r="BA34" s="4">
        <f t="array" aca="1" ref="BA34" ca="1">IF(U21=C21,SUM(IF(($BR$52:$BR$60=C21)*($BS$51:$CA$51=U$17),$BS$52:$CA$60)),0)</f>
        <v>0</v>
      </c>
      <c r="BB34" s="2">
        <f t="array" aca="1" ref="BB34" ca="1">IF(U21=C21,SUM(IF(($BR$52:$BR$60=C21)*($BS$51:$CA$51=U$18),$BS$52:$CA$60)),0)</f>
        <v>0</v>
      </c>
      <c r="BC34" s="2">
        <f t="array" aca="1" ref="BC34" ca="1">IF(U21=C21,SUM(IF(($BR$52:$BR$60=C21)*($BS$51:$CA$51=U$19),$BS$52:$CA$60)),0)</f>
        <v>0</v>
      </c>
      <c r="BD34" s="2">
        <f t="array" aca="1" ref="BD34" ca="1">IF(U21=C21,SUM(IF(($BR$52:$BR$60=C21)*($BS$51:$CA$51=U$20),$BS$52:$CA$60)),0)</f>
        <v>0</v>
      </c>
      <c r="BE34" s="2">
        <f t="array" aca="1" ref="BE34" ca="1">IF(U21=C21,SUM(IF(($BR$52:$BR$60=C21)*($BS$51:$CA$51=U$22),$BS$52:$CA$60)),0)</f>
        <v>0</v>
      </c>
      <c r="BF34" s="2">
        <f t="array" aca="1" ref="BF34" ca="1">IF(U21=C21,SUM(IF(($BR$52:$BR$60=C21)*($BS$51:$CA$51=U$23),$BS$52:$CA$60)),0)</f>
        <v>0</v>
      </c>
      <c r="BG34" s="2">
        <f t="array" aca="1" ref="BG34" ca="1">IF(U21=C21,SUM(IF(($BR$52:$BR$60=C21)*($BS$51:$CA$51=U$24),$BS$52:$CA$60)),0)</f>
        <v>0</v>
      </c>
      <c r="BH34" s="2">
        <f t="array" aca="1" ref="BH34" ca="1">IF(U21=C21,SUM(IF(($BR$52:$BR$60=C21)*($BS$51:$CA$51=U$25),$BS$52:$CA$60)),0)</f>
        <v>0</v>
      </c>
      <c r="BI34" s="4">
        <f t="array" aca="1" ref="BI34" ca="1">IF(V21=C21,SUM(IF(($BR$52:$BR$60=C21)*($BS$51:$CA$51=V$17),$BS$52:$CA$60)),0)</f>
        <v>0</v>
      </c>
      <c r="BJ34" s="2">
        <f t="array" aca="1" ref="BJ34" ca="1">IF(V21=C21,SUM(IF(($BR$52:$BR$60=C21)*($BS$51:$CA$51=V$18),$BS$52:$CA$60)),0)</f>
        <v>0</v>
      </c>
      <c r="BK34" s="2">
        <f t="array" aca="1" ref="BK34" ca="1">IF(V21=C21,SUM(IF(($BR$52:$BR$60=C21)*($BS$51:$CA$51=V$19),$BS$52:$CA$60)),0)</f>
        <v>0</v>
      </c>
      <c r="BL34" s="2">
        <f t="array" aca="1" ref="BL34" ca="1">IF(V21=C21,SUM(IF(($BR$52:$BR$60=C21)*($BS$51:$CA$51=V$20),$BS$52:$CA$60)),0)</f>
        <v>0</v>
      </c>
      <c r="BM34" s="2">
        <f t="array" aca="1" ref="BM34" ca="1">IF(V21=C21,SUM(IF(($BR$52:$BR$60=C21)*($BS$51:$CA$51=V$22),$BS$52:$CA$60)),0)</f>
        <v>0</v>
      </c>
      <c r="BN34" s="2">
        <f t="array" aca="1" ref="BN34" ca="1">IF(V21=C21,SUM(IF(($BR$52:$BR$60=C21)*($BS$51:$CA$51=V$23),$BS$52:$CA$60)),0)</f>
        <v>0</v>
      </c>
      <c r="BO34" s="2">
        <f t="array" aca="1" ref="BO34" ca="1">IF(V21=C21,SUM(IF(($BR$52:$BR$60=C21)*($BS$51:$CA$51=V$24),$BS$52:$CA$60)),0)</f>
        <v>0</v>
      </c>
      <c r="BP34" s="13">
        <f t="array" aca="1" ref="BP34" ca="1">IF(V21=C21,SUM(IF(($BR$52:$BR$60=C21)*($BS$51:$CA$51=V$25),$BS$52:$CA$60)),0)</f>
        <v>0</v>
      </c>
      <c r="BR34" s="2" t="str">
        <f t="shared" si="57"/>
        <v>Langenthal 11</v>
      </c>
      <c r="BS34" s="7">
        <f t="shared" ca="1" si="60"/>
        <v>0</v>
      </c>
      <c r="BT34" s="7">
        <f t="shared" ca="1" si="60"/>
        <v>0</v>
      </c>
      <c r="BU34" s="7">
        <f t="shared" ca="1" si="60"/>
        <v>0</v>
      </c>
      <c r="BV34" s="7">
        <f ca="1">SUMIFS($X$64:$X$135,$V$64:$V$135,$BR34,$W$64:$W$135,BV$29)+SUMIFS($Y$64:$Y$135,$W$64:$W$135,$BR34,$V$64:$V$135,BV$29)</f>
        <v>0</v>
      </c>
      <c r="BW34" s="5"/>
      <c r="BX34" s="6">
        <f ca="1">SUMIFS($X$64:$X$135,$V$64:$V$135,$BR34,$W$64:$W$135,BX$29)+SUMIFS($Y$64:$Y$135,$W$64:$W$135,$BR34,$V$64:$V$135,BX$29)</f>
        <v>0</v>
      </c>
      <c r="BY34" s="6">
        <f ca="1">SUMIFS($X$64:$X$135,$V$64:$V$135,$BR34,$W$64:$W$135,BY$29)+SUMIFS($Y$64:$Y$135,$W$64:$W$135,$BR34,$V$64:$V$135,BY$29)</f>
        <v>0</v>
      </c>
      <c r="BZ34" s="6">
        <f ca="1">SUMIFS($X$64:$X$135,$V$64:$V$135,$BR34,$W$64:$W$135,BZ$29)+SUMIFS($Y$64:$Y$135,$W$64:$W$135,$BR34,$V$64:$V$135,BZ$29)</f>
        <v>0</v>
      </c>
      <c r="CA34" s="6">
        <f ca="1">SUMIFS($X$64:$X$135,$V$64:$V$135,$BR34,$W$64:$W$135,CA$29)+SUMIFS($Y$64:$Y$135,$W$64:$W$135,$BR34,$V$64:$V$135,CA$29)</f>
        <v>0</v>
      </c>
    </row>
    <row r="35" spans="2:79" s="2" customFormat="1" x14ac:dyDescent="0.25">
      <c r="C35" s="2" t="str">
        <f t="shared" si="59"/>
        <v/>
      </c>
      <c r="E35" s="12">
        <f t="array" aca="1" ref="E35" ca="1">IF(O22=C22,SUM(IF(($BR$52:$BR$60=C22)*($BS$51:$CA$51=O17),$BS$52:$CA$60)),0)</f>
        <v>0</v>
      </c>
      <c r="F35" s="2">
        <f t="array" aca="1" ref="F35" ca="1">IF(O22=C22,SUM(IF(($BR$52:$BR$60=C22)*($BS$51:$CA$51=O18),$BS$52:$CA$60)),0)</f>
        <v>0</v>
      </c>
      <c r="G35" s="2">
        <f t="array" aca="1" ref="G35" ca="1">IF(O22=C22,SUM(IF(($BR$52:$BR$60=C22)*($BS$51:$CA$51=O19),$BS$52:$CA$60)),0)</f>
        <v>0</v>
      </c>
      <c r="H35" s="2">
        <f t="array" aca="1" ref="H35" ca="1">IF(O22=C22,SUM(IF(($BR$52:$BR$60=C22)*($BS$51:$CA$51=O20),$BS$52:$CA$60)),0)</f>
        <v>0</v>
      </c>
      <c r="I35" s="2">
        <f t="array" aca="1" ref="I35" ca="1">IF(O22=C22,SUM(IF(($BR$52:$BR$60=C22)*($BS$51:$CA$51=O21),$BS$52:$CA$60)),0)</f>
        <v>0</v>
      </c>
      <c r="J35" s="2">
        <f t="array" aca="1" ref="J35" ca="1">IF(O22=C22,SUM(IF(($BR$52:$BR$60=C22)*($BS$51:$CA$51=O23),$BS$52:$CA$60)),0)</f>
        <v>0</v>
      </c>
      <c r="K35" s="2">
        <f t="array" aca="1" ref="K35" ca="1">IF(O22=C22,SUM(IF(($BR$52:$BR$60=C22)*($BS$51:$CA$51=O$24),$BS$52:$CA$60)),0)</f>
        <v>0</v>
      </c>
      <c r="L35" s="2">
        <f t="array" aca="1" ref="L35" ca="1">IF(O22=C22,SUM(IF(($BR$52:$BR$60=C22)*($BS$51:$CA$51=O$25),$BS$52:$CA$60)),0)</f>
        <v>0</v>
      </c>
      <c r="M35" s="4">
        <f t="array" aca="1" ref="M35" ca="1">IF(P22=C22,SUM(IF(($BR$52:$BR$60=C22)*($BS$51:$CA$51=P17),$BS$52:$CA$60)),0)</f>
        <v>0</v>
      </c>
      <c r="N35" s="2">
        <f t="array" aca="1" ref="N35" ca="1">IF(P22=C22,SUM(IF(($BR$52:$BR$60=C22)*($BS$51:$CA$51=P18),$BS$52:$CA$60)),0)</f>
        <v>0</v>
      </c>
      <c r="O35" s="2">
        <f t="array" aca="1" ref="O35" ca="1">IF(P22=C22,SUM(IF(($BR$52:$BR$60=C22)*($BS$51:$CA$51=P19),$BS$52:$CA$60)),0)</f>
        <v>0</v>
      </c>
      <c r="P35" s="2">
        <f t="array" aca="1" ref="P35" ca="1">IF(P22=C22,SUM(IF(($BR$52:$BR$60=C22)*($BS$51:$CA$51=P20),$BS$52:$CA$60)),0)</f>
        <v>0</v>
      </c>
      <c r="Q35" s="2">
        <f t="array" aca="1" ref="Q35" ca="1">IF(P22=C22,SUM(IF(($BR$52:$BR$60=C22)*($BS$51:$CA$51=P21),$BS$52:$CA$60)),0)</f>
        <v>0</v>
      </c>
      <c r="R35" s="2">
        <f t="array" aca="1" ref="R35" ca="1">IF(P22=C22,SUM(IF(($BR$52:$BR$60=C22)*($BS$51:$CA$51=P23),$BS$52:$CA$60)),0)</f>
        <v>0</v>
      </c>
      <c r="S35" s="2">
        <f t="array" aca="1" ref="S35" ca="1">IF(P22=C22,SUM(IF(($BR$52:$BR$60=C22)*($BS$51:$CA$51=P$24),$BS$52:$CA$60)),0)</f>
        <v>0</v>
      </c>
      <c r="T35" s="2">
        <f t="array" aca="1" ref="T35" ca="1">IF(P22=C22,SUM(IF(($BR$52:$BR$60=C22)*($BS$51:$CA$51=P$25),$BS$52:$CA$60)),0)</f>
        <v>0</v>
      </c>
      <c r="U35" s="4">
        <f t="array" aca="1" ref="U35" ca="1">IF(Q22=C22,SUM(IF(($BR$52:$BR$60=C22)*($BS$51:$CA$51=Q17),$BS$52:$CA$60)),0)</f>
        <v>0</v>
      </c>
      <c r="V35" s="2">
        <f t="array" aca="1" ref="V35" ca="1">IF(Q22=C22,SUM(IF(($BR$52:$BR$60=C22)*($BS$51:$CA$51=Q18),$BS$52:$CA$60)),0)</f>
        <v>0</v>
      </c>
      <c r="W35" s="2">
        <f t="array" aca="1" ref="W35" ca="1">IF(Q22=C22,SUM(IF(($BR$52:$BR$60=C22)*($BS$51:$CA$51=Q19),$BS$52:$CA$60)),0)</f>
        <v>0</v>
      </c>
      <c r="X35" s="2">
        <f t="array" aca="1" ref="X35" ca="1">IF(Q22=C22,SUM(IF(($BR$52:$BR$60=C22)*($BS$51:$CA$51=Q20),$BS$52:$CA$60)),0)</f>
        <v>0</v>
      </c>
      <c r="Y35" s="2">
        <f t="array" aca="1" ref="Y35" ca="1">IF(Q22=C22,SUM(IF(($BR$52:$BR$60=C22)*($BS$51:$CA$51=Q21),$BS$52:$CA$60)),0)</f>
        <v>0</v>
      </c>
      <c r="Z35" s="2">
        <f t="array" aca="1" ref="Z35" ca="1">IF(Q22=C22,SUM(IF(($BR$52:$BR$60=C22)*($BS$51:$CA$51=Q23),$BS$52:$CA$60)),0)</f>
        <v>0</v>
      </c>
      <c r="AA35" s="2">
        <f t="array" aca="1" ref="AA35" ca="1">IF(Q22=C22,SUM(IF(($BR$52:$BR$60=C22)*($BS$51:$CA$51=Q$24),$BS$52:$CA$60)),0)</f>
        <v>0</v>
      </c>
      <c r="AB35" s="2">
        <f t="array" aca="1" ref="AB35" ca="1">IF(Q22=C22,SUM(IF(($BR$52:$BR$60=C22)*($BS$51:$CA$51=Q$25),$BS$52:$CA$60)),0)</f>
        <v>0</v>
      </c>
      <c r="AC35" s="4">
        <f t="array" aca="1" ref="AC35" ca="1">IF(R22=C22,SUM(IF(($BR$52:$BR$60=C22)*($BS$51:$CA$51=R17),$BS$52:$CA$60)),0)</f>
        <v>0</v>
      </c>
      <c r="AD35" s="2">
        <f t="array" aca="1" ref="AD35" ca="1">IF(R22=C22,SUM(IF(($BR$52:$BR$60=C22)*($BS$51:$CA$51=R18),$BS$52:$CA$60)),0)</f>
        <v>0</v>
      </c>
      <c r="AE35" s="2">
        <f t="array" aca="1" ref="AE35" ca="1">IF(R22=C22,SUM(IF(($BR$52:$BR$60=C22)*($BS$51:$CA$51=R19),$BS$52:$CA$60)),0)</f>
        <v>0</v>
      </c>
      <c r="AF35" s="2">
        <f t="array" aca="1" ref="AF35" ca="1">IF(R22=C22,SUM(IF(($BR$52:$BR$60=C22)*($BS$51:$CA$51=R20),$BS$52:$CA$60)),0)</f>
        <v>0</v>
      </c>
      <c r="AG35" s="2">
        <f t="array" aca="1" ref="AG35" ca="1">IF(R22=C22,SUM(IF(($BR$52:$BR$60=C22)*($BS$51:$CA$51=R21),$BS$52:$CA$60)),0)</f>
        <v>0</v>
      </c>
      <c r="AH35" s="2">
        <f t="array" aca="1" ref="AH35" ca="1">IF(R22=C22,SUM(IF(($BR$52:$BR$60=C22)*($BS$51:$CA$51=R23),$BS$52:$CA$60)),0)</f>
        <v>0</v>
      </c>
      <c r="AI35" s="2">
        <f t="array" aca="1" ref="AI35" ca="1">IF(R22=C22,SUM(IF(($BR$52:$BR$60=C22)*($BS$51:$CA$51=R$24),$BS$52:$CA$60)),0)</f>
        <v>0</v>
      </c>
      <c r="AJ35" s="2">
        <f t="array" aca="1" ref="AJ35" ca="1">IF(R22=C22,SUM(IF(($BR$52:$BR$60=C22)*($BS$51:$CA$51=R$25),$BS$52:$CA$60)),0)</f>
        <v>0</v>
      </c>
      <c r="AK35" s="4">
        <f t="array" aca="1" ref="AK35" ca="1">IF(S22=C22,SUM(IF(($BR$52:$BR$60=C22)*($BS$51:$CA$51=S17),$BS$52:$CA$60)),0)</f>
        <v>0</v>
      </c>
      <c r="AL35" s="2">
        <f t="array" aca="1" ref="AL35" ca="1">IF(S22=C22,SUM(IF(($BR$52:$BR$60=C22)*($BS$51:$CA$51=S18),$BS$52:$CA$60)),0)</f>
        <v>0</v>
      </c>
      <c r="AM35" s="2">
        <f t="array" aca="1" ref="AM35" ca="1">IF(S22=C22,SUM(IF(($BR$52:$BR$60=C22)*($BS$51:$CA$51=S19),$BS$52:$CA$60)),0)</f>
        <v>0</v>
      </c>
      <c r="AN35" s="2">
        <f t="array" aca="1" ref="AN35" ca="1">IF(S22=C22,SUM(IF(($BR$52:$BR$60=C22)*($BS$51:$CA$51=S20),$BS$52:$CA$60)),0)</f>
        <v>0</v>
      </c>
      <c r="AO35" s="2">
        <f t="array" aca="1" ref="AO35" ca="1">IF(S22=C22,SUM(IF(($BR$52:$BR$60=C22)*($BS$51:$CA$51=S21),$BS$52:$CA$60)),0)</f>
        <v>0</v>
      </c>
      <c r="AP35" s="2">
        <f t="array" aca="1" ref="AP35" ca="1">IF(S22=C22,SUM(IF(($BR$52:$BR$60=C22)*($BS$51:$CA$51=S23),$BS$52:$CA$60)),0)</f>
        <v>0</v>
      </c>
      <c r="AQ35" s="2">
        <f t="array" aca="1" ref="AQ35" ca="1">IF(S22=C22,SUM(IF(($BR$52:$BR$60=C22)*($BS$51:$CA$51=S$24),$BS$52:$CA$60)),0)</f>
        <v>0</v>
      </c>
      <c r="AR35" s="2">
        <f t="array" aca="1" ref="AR35" ca="1">IF(S22=C22,SUM(IF(($BR$52:$BR$60=C22)*($BS$51:$CA$51=S$25),$BS$52:$CA$60)),0)</f>
        <v>0</v>
      </c>
      <c r="AS35" s="4">
        <f t="array" aca="1" ref="AS35" ca="1">IF(T22=C22,SUM(IF(($BR$52:$BR$60=C22)*($BS$51:$CA$51=T17),$BS$52:$CA$60)),0)</f>
        <v>0</v>
      </c>
      <c r="AT35" s="2">
        <f t="array" aca="1" ref="AT35" ca="1">IF(T22=C22,SUM(IF(($BR$52:$BR$60=C22)*($BS$51:$CA$51=T18),$BS$52:$CA$60)),0)</f>
        <v>0</v>
      </c>
      <c r="AU35" s="2">
        <f t="array" aca="1" ref="AU35" ca="1">IF(T22=C22,SUM(IF(($BR$52:$BR$60=C22)*($BS$51:$CA$51=T19),$BS$52:$CA$60)),0)</f>
        <v>0</v>
      </c>
      <c r="AV35" s="2">
        <f t="array" aca="1" ref="AV35" ca="1">IF(T22=C22,SUM(IF(($BR$52:$BR$60=C22)*($BS$51:$CA$51=T20),$BS$52:$CA$60)),0)</f>
        <v>0</v>
      </c>
      <c r="AW35" s="2">
        <f t="array" aca="1" ref="AW35" ca="1">IF(T22=C22,SUM(IF(($BR$52:$BR$60=C22)*($BS$51:$CA$51=T21),$BS$52:$CA$60)),0)</f>
        <v>0</v>
      </c>
      <c r="AX35" s="2">
        <f t="array" aca="1" ref="AX35" ca="1">IF(T22=C22,SUM(IF(($BR$52:$BR$60=C22)*($BS$51:$CA$51=T23),$BS$52:$CA$60)),0)</f>
        <v>0</v>
      </c>
      <c r="AY35" s="2">
        <f t="array" aca="1" ref="AY35" ca="1">IF(T22=C22,SUM(IF(($BR$52:$BR$60=C22)*($BS$51:$CA$51=T$24),$BS$52:$CA$60)),0)</f>
        <v>0</v>
      </c>
      <c r="AZ35" s="2">
        <f t="array" aca="1" ref="AZ35" ca="1">IF(T22=C22,SUM(IF(($BR$52:$BR$60=C22)*($BS$51:$CA$51=T$25),$BS$52:$CA$60)),0)</f>
        <v>0</v>
      </c>
      <c r="BA35" s="4">
        <f t="array" aca="1" ref="BA35" ca="1">IF(U22=C22,SUM(IF(($BR$52:$BR$60=C22)*($BS$51:$CA$51=U$17),$BS$52:$CA$60)),0)</f>
        <v>0</v>
      </c>
      <c r="BB35" s="2">
        <f t="array" aca="1" ref="BB35" ca="1">IF(U22=C22,SUM(IF(($BR$52:$BR$60=C22)*($BS$51:$CA$51=U$18),$BS$52:$CA$60)),0)</f>
        <v>0</v>
      </c>
      <c r="BC35" s="2">
        <f t="array" aca="1" ref="BC35" ca="1">IF(U22=C22,SUM(IF(($BR$52:$BR$60=C22)*($BS$51:$CA$51=U$19),$BS$52:$CA$60)),0)</f>
        <v>0</v>
      </c>
      <c r="BD35" s="2">
        <f t="array" aca="1" ref="BD35" ca="1">IF(U22=C22,SUM(IF(($BR$52:$BR$60=C22)*($BS$51:$CA$51=U$20),$BS$52:$CA$60)),0)</f>
        <v>0</v>
      </c>
      <c r="BE35" s="2">
        <f t="array" aca="1" ref="BE35" ca="1">IF(U22=C22,SUM(IF(($BR$52:$BR$60=C22)*($BS$51:$CA$51=U$21),$BS$52:$CA$60)),0)</f>
        <v>0</v>
      </c>
      <c r="BF35" s="2">
        <f t="array" aca="1" ref="BF35" ca="1">IF(U22=C22,SUM(IF(($BR$52:$BR$60=C22)*($BS$51:$CA$51=U$23),$BS$52:$CA$60)),0)</f>
        <v>0</v>
      </c>
      <c r="BG35" s="2">
        <f t="array" aca="1" ref="BG35" ca="1">IF(U22=C22,SUM(IF(($BR$52:$BR$60=C22)*($BS$51:$CA$51=U$24),$BS$52:$CA$60)),0)</f>
        <v>0</v>
      </c>
      <c r="BH35" s="2">
        <f t="array" aca="1" ref="BH35" ca="1">IF(U22=C22,SUM(IF(($BR$52:$BR$60=C22)*($BS$51:$CA$51=U$25),$BS$52:$CA$60)),0)</f>
        <v>0</v>
      </c>
      <c r="BI35" s="4">
        <f t="array" aca="1" ref="BI35" ca="1">IF(V22=C22,SUM(IF(($BR$52:$BR$60=C22)*($BS$51:$CA$51=V$17),$BS$52:$CA$60)),0)</f>
        <v>0</v>
      </c>
      <c r="BJ35" s="2">
        <f t="array" aca="1" ref="BJ35" ca="1">IF(V22=C22,SUM(IF(($BR$52:$BR$60=C22)*($BS$51:$CA$51=V$18),$BS$52:$CA$60)),0)</f>
        <v>0</v>
      </c>
      <c r="BK35" s="2">
        <f t="array" aca="1" ref="BK35" ca="1">IF(V22=C22,SUM(IF(($BR$52:$BR$60=C22)*($BS$51:$CA$51=V$19),$BS$52:$CA$60)),0)</f>
        <v>0</v>
      </c>
      <c r="BL35" s="2">
        <f t="array" aca="1" ref="BL35" ca="1">IF(V22=C22,SUM(IF(($BR$52:$BR$60=C22)*($BS$51:$CA$51=V$20),$BS$52:$CA$60)),0)</f>
        <v>0</v>
      </c>
      <c r="BM35" s="2">
        <f t="array" aca="1" ref="BM35" ca="1">IF(V22=C22,SUM(IF(($BR$52:$BR$60=C22)*($BS$51:$CA$51=V$21),$BS$52:$CA$60)),0)</f>
        <v>0</v>
      </c>
      <c r="BN35" s="2">
        <f t="array" aca="1" ref="BN35" ca="1">IF(V22=C22,SUM(IF(($BR$52:$BR$60=C22)*($BS$51:$CA$51=V$23),$BS$52:$CA$60)),0)</f>
        <v>0</v>
      </c>
      <c r="BO35" s="2">
        <f t="array" aca="1" ref="BO35" ca="1">IF(V22=C22,SUM(IF(($BR$52:$BR$60=C22)*($BS$51:$CA$51=V$24),$BS$52:$CA$60)),0)</f>
        <v>0</v>
      </c>
      <c r="BP35" s="13">
        <f t="array" aca="1" ref="BP35" ca="1">IF(V22=C22,SUM(IF(($BR$52:$BR$60=C22)*($BS$51:$CA$51=V$25),$BS$52:$CA$60)),0)</f>
        <v>0</v>
      </c>
      <c r="BR35" s="2" t="str">
        <f t="shared" si="57"/>
        <v/>
      </c>
      <c r="BS35" s="7">
        <f t="shared" ca="1" si="60"/>
        <v>0</v>
      </c>
      <c r="BT35" s="7">
        <f t="shared" ca="1" si="60"/>
        <v>0</v>
      </c>
      <c r="BU35" s="7">
        <f t="shared" ca="1" si="60"/>
        <v>0</v>
      </c>
      <c r="BV35" s="7">
        <f ca="1">SUMIFS($X$64:$X$135,$V$64:$V$135,$BR35,$W$64:$W$135,BV$29)+SUMIFS($Y$64:$Y$135,$W$64:$W$135,$BR35,$V$64:$V$135,BV$29)</f>
        <v>0</v>
      </c>
      <c r="BW35" s="7">
        <f ca="1">SUMIFS($X$64:$X$135,$V$64:$V$135,$BR35,$W$64:$W$135,BW$29)+SUMIFS($Y$64:$Y$135,$W$64:$W$135,$BR35,$V$64:$V$135,BW$29)</f>
        <v>0</v>
      </c>
      <c r="BX35" s="5"/>
      <c r="BY35" s="6">
        <f ca="1">SUMIFS($X$64:$X$135,$V$64:$V$135,$BR35,$W$64:$W$135,BY$29)+SUMIFS($Y$64:$Y$135,$W$64:$W$135,$BR35,$V$64:$V$135,BY$29)</f>
        <v>0</v>
      </c>
      <c r="BZ35" s="6">
        <f ca="1">SUMIFS($X$64:$X$135,$V$64:$V$135,$BR35,$W$64:$W$135,BZ$29)+SUMIFS($Y$64:$Y$135,$W$64:$W$135,$BR35,$V$64:$V$135,BZ$29)</f>
        <v>0</v>
      </c>
      <c r="CA35" s="6">
        <f ca="1">SUMIFS($X$64:$X$135,$V$64:$V$135,$BR35,$W$64:$W$135,CA$29)+SUMIFS($Y$64:$Y$135,$W$64:$W$135,$BR35,$V$64:$V$135,CA$29)</f>
        <v>0</v>
      </c>
    </row>
    <row r="36" spans="2:79" s="2" customFormat="1" x14ac:dyDescent="0.25">
      <c r="C36" s="2" t="str">
        <f t="shared" si="59"/>
        <v/>
      </c>
      <c r="E36" s="12">
        <f t="array" aca="1" ref="E36" ca="1">IF(O23=C23,SUM(IF(($BR$52:$BR$60=C23)*($BS$51:$CA$51=O17),$BS$52:$CA$60)),0)</f>
        <v>0</v>
      </c>
      <c r="F36" s="2">
        <f t="array" aca="1" ref="F36" ca="1">IF(O23=C23,SUM(IF(($BR$52:$BR$60=C23)*($BS$51:$CA$51=O$18),$BS$52:$CA$60)),0)</f>
        <v>0</v>
      </c>
      <c r="G36" s="2">
        <f t="array" aca="1" ref="G36" ca="1">IF(O23=C23,SUM(IF(($BR$52:$BR$60=C23)*($BS$51:$CA$51=O$19),$BS$52:$CA$60)),0)</f>
        <v>0</v>
      </c>
      <c r="H36" s="2">
        <f t="array" aca="1" ref="H36" ca="1">IF(O23=C23,SUM(IF(($BR$52:$BR$60=C23)*($BS$51:$CA$51=O$20),$BS$52:$CA$60)),0)</f>
        <v>0</v>
      </c>
      <c r="I36" s="2">
        <f t="array" aca="1" ref="I36" ca="1">IF(O23=C23,SUM(IF(($BR$52:$BR$60=C23)*($BS$51:$CA$51=O$21),$BS$52:$CA$60)),0)</f>
        <v>0</v>
      </c>
      <c r="J36" s="2">
        <f t="array" aca="1" ref="J36" ca="1">IF(O23=C23,SUM(IF(($BR$52:$BR$60=C23)*($BS$51:$CA$51=O$22),$BS$52:$CA$60)),0)</f>
        <v>0</v>
      </c>
      <c r="K36" s="2">
        <f t="array" aca="1" ref="K36" ca="1">IF(O23=C23,SUM(IF(($BR$52:$BR$60=C23)*($BS$51:$CA$51=O$24),$BS$52:$CA$60)),0)</f>
        <v>0</v>
      </c>
      <c r="L36" s="2">
        <f t="array" aca="1" ref="L36" ca="1">IF(O23=C23,SUM(IF(($BR$52:$BR$60=C23)*($BS$51:$CA$51=O$25),$BS$52:$CA$60)),0)</f>
        <v>0</v>
      </c>
      <c r="M36" s="4">
        <f t="array" aca="1" ref="M36" ca="1">IF(P23=C23,SUM(IF(($BR$52:$BR$60=C23)*($BS$51:$CA$51=P$17),$BS$52:$CA$60)),0)</f>
        <v>0</v>
      </c>
      <c r="N36" s="2">
        <f t="array" aca="1" ref="N36" ca="1">IF(P23=C23,SUM(IF(($BR$52:$BR$60=C23)*($BS$51:$CA$51=P$18),$BS$52:$CA$60)),0)</f>
        <v>0</v>
      </c>
      <c r="O36" s="2">
        <f t="array" aca="1" ref="O36" ca="1">IF(P23=C23,SUM(IF(($BR$52:$BR$60=C23)*($BS$51:$CA$51=P$19),$BS$52:$CA$60)),0)</f>
        <v>0</v>
      </c>
      <c r="P36" s="2">
        <f t="array" aca="1" ref="P36" ca="1">IF(P23=C23,SUM(IF(($BR$52:$BR$60=C23)*($BS$51:$CA$51=P$20),$BS$52:$CA$60)),0)</f>
        <v>0</v>
      </c>
      <c r="Q36" s="2">
        <f t="array" aca="1" ref="Q36" ca="1">IF(P23=C23,SUM(IF(($BR$52:$BR$60=C23)*($BS$51:$CA$51=P$21),$BS$52:$CA$60)),0)</f>
        <v>0</v>
      </c>
      <c r="R36" s="2">
        <f t="array" aca="1" ref="R36" ca="1">IF(P23=C23,SUM(IF(($BR$52:$BR$60=C23)*($BS$51:$CA$51=P$22),$BS$52:$CA$60)),0)</f>
        <v>0</v>
      </c>
      <c r="S36" s="2">
        <f t="array" aca="1" ref="S36" ca="1">IF(P23=C23,SUM(IF(($BR$52:$BR$60=C23)*($BS$51:$CA$51=P$24),$BS$52:$CA$60)),0)</f>
        <v>0</v>
      </c>
      <c r="T36" s="2">
        <f t="array" aca="1" ref="T36" ca="1">IF(P23=C23,SUM(IF(($BR$52:$BR$60=C23)*($BS$51:$CA$51=P$25),$BS$52:$CA$60)),0)</f>
        <v>0</v>
      </c>
      <c r="U36" s="4">
        <f t="array" aca="1" ref="U36" ca="1">IF(Q23=C23,SUM(IF(($BR$52:$BR$60=C23)*($BS$51:$CA$51=Q$17),$BS$52:$CA$60)),0)</f>
        <v>0</v>
      </c>
      <c r="V36" s="2">
        <f t="array" aca="1" ref="V36" ca="1">IF(Q23=C23,SUM(IF(($BR$52:$BR$60=C23)*($BS$51:$CA$51=Q$18),$BS$52:$CA$60)),0)</f>
        <v>0</v>
      </c>
      <c r="W36" s="2">
        <f t="array" aca="1" ref="W36" ca="1">IF(Q23=C23,SUM(IF(($BR$52:$BR$60=C23)*($BS$51:$CA$51=Q$19),$BS$52:$CA$60)),0)</f>
        <v>0</v>
      </c>
      <c r="X36" s="2">
        <f t="array" aca="1" ref="X36" ca="1">IF(Q23=C23,SUM(IF(($BR$52:$BR$60=C23)*($BS$51:$CA$51=Q$20),$BS$52:$CA$60)),0)</f>
        <v>0</v>
      </c>
      <c r="Y36" s="2">
        <f t="array" aca="1" ref="Y36" ca="1">IF(Q23=C23,SUM(IF(($BR$52:$BR$60=C23)*($BS$51:$CA$51=Q$21),$BS$52:$CA$60)),0)</f>
        <v>0</v>
      </c>
      <c r="Z36" s="2">
        <f t="array" aca="1" ref="Z36" ca="1">IF(Q23=C23,SUM(IF(($BR$52:$BR$60=C23)*($BS$51:$CA$51=Q$22),$BS$52:$CA$60)),0)</f>
        <v>0</v>
      </c>
      <c r="AA36" s="2">
        <f t="array" aca="1" ref="AA36" ca="1">IF(Q23=C23,SUM(IF(($BR$52:$BR$60=C23)*($BS$51:$CA$51=Q$24),$BS$52:$CA$60)),0)</f>
        <v>0</v>
      </c>
      <c r="AB36" s="2">
        <f t="array" aca="1" ref="AB36" ca="1">IF(Q23=C23,SUM(IF(($BR$52:$BR$60=C23)*($BS$51:$CA$51=Q$25),$BS$52:$CA$60)),0)</f>
        <v>0</v>
      </c>
      <c r="AC36" s="4">
        <f t="array" aca="1" ref="AC36" ca="1">IF(R23=C23,SUM(IF(($BR$52:$BR$60=C23)*($BS$51:$CA$51=R$17),$BS$52:$CA$60)),0)</f>
        <v>0</v>
      </c>
      <c r="AD36" s="2">
        <f t="array" aca="1" ref="AD36" ca="1">IF(R23=C23,SUM(IF(($BR$52:$BR$60=C23)*($BS$51:$CA$51=R$18),$BS$52:$CA$60)),0)</f>
        <v>0</v>
      </c>
      <c r="AE36" s="2">
        <f t="array" aca="1" ref="AE36" ca="1">IF(R23=C23,SUM(IF(($BR$52:$BR$60=C23)*($BS$51:$CA$51=R$19),$BS$52:$CA$60)),0)</f>
        <v>0</v>
      </c>
      <c r="AF36" s="2">
        <f t="array" aca="1" ref="AF36" ca="1">IF(R23=C23,SUM(IF(($BR$52:$BR$60=C23)*($BS$51:$CA$51=R$20),$BS$52:$CA$60)),0)</f>
        <v>0</v>
      </c>
      <c r="AG36" s="2">
        <f t="array" aca="1" ref="AG36" ca="1">IF(R23=C23,SUM(IF(($BR$52:$BR$60=C23)*($BS$51:$CA$51=R$21),$BS$52:$CA$60)),0)</f>
        <v>0</v>
      </c>
      <c r="AH36" s="2">
        <f t="array" aca="1" ref="AH36" ca="1">IF(R23=C23,SUM(IF(($BR$52:$BR$60=C23)*($BS$51:$CA$51=R$22),$BS$52:$CA$60)),0)</f>
        <v>0</v>
      </c>
      <c r="AI36" s="2">
        <f t="array" aca="1" ref="AI36" ca="1">IF(R23=C23,SUM(IF(($BR$52:$BR$60=C23)*($BS$51:$CA$51=R$24),$BS$52:$CA$60)),0)</f>
        <v>0</v>
      </c>
      <c r="AJ36" s="2">
        <f t="array" aca="1" ref="AJ36" ca="1">IF(R23=C23,SUM(IF(($BR$52:$BR$60=C23)*($BS$51:$CA$51=R$25),$BS$52:$CA$60)),0)</f>
        <v>0</v>
      </c>
      <c r="AK36" s="4">
        <f t="array" aca="1" ref="AK36" ca="1">IF(S23=C23,SUM(IF(($BR$52:$BR$60=C23)*($BS$51:$CA$51=S$17),$BS$52:$CA$60)),0)</f>
        <v>0</v>
      </c>
      <c r="AL36" s="2">
        <f t="array" aca="1" ref="AL36" ca="1">IF(S23=C23,SUM(IF(($BR$52:$BR$60=C23)*($BS$51:$CA$51=S$18),$BS$52:$CA$60)),0)</f>
        <v>0</v>
      </c>
      <c r="AM36" s="2">
        <f t="array" aca="1" ref="AM36" ca="1">IF(S23=C23,SUM(IF(($BR$52:$BR$60=C23)*($BS$51:$CA$51=S$19),$BS$52:$CA$60)),0)</f>
        <v>0</v>
      </c>
      <c r="AN36" s="2">
        <f t="array" aca="1" ref="AN36" ca="1">IF(S23=C23,SUM(IF(($BR$52:$BR$60=C23)*($BS$51:$CA$51=S$20),$BS$52:$CA$60)),0)</f>
        <v>0</v>
      </c>
      <c r="AO36" s="2">
        <f t="array" aca="1" ref="AO36" ca="1">IF(S23=C23,SUM(IF(($BR$52:$BR$60=C23)*($BS$51:$CA$51=S$21),$BS$52:$CA$60)),0)</f>
        <v>0</v>
      </c>
      <c r="AP36" s="2">
        <f t="array" aca="1" ref="AP36" ca="1">IF(S23=C23,SUM(IF(($BR$52:$BR$60=C23)*($BS$51:$CA$51=S$22),$BS$52:$CA$60)),0)</f>
        <v>0</v>
      </c>
      <c r="AQ36" s="2">
        <f t="array" aca="1" ref="AQ36" ca="1">IF(S23=C23,SUM(IF(($BR$52:$BR$60=C23)*($BS$51:$CA$51=S$24),$BS$52:$CA$60)),0)</f>
        <v>0</v>
      </c>
      <c r="AR36" s="2">
        <f t="array" aca="1" ref="AR36" ca="1">IF(S23=C23,SUM(IF(($BR$52:$BR$60=C23)*($BS$51:$CA$51=S$25),$BS$52:$CA$60)),0)</f>
        <v>0</v>
      </c>
      <c r="AS36" s="4">
        <f t="array" aca="1" ref="AS36" ca="1">IF(T23=C23,SUM(IF(($BR$52:$BR$60=C23)*($BS$51:$CA$51=T$17),$BS$52:$CA$60)),0)</f>
        <v>0</v>
      </c>
      <c r="AT36" s="2">
        <f t="array" aca="1" ref="AT36" ca="1">IF(T23=C23,SUM(IF(($BR$52:$BR$60=C23)*($BS$51:$CA$51=T$18),$BS$52:$CA$60)),0)</f>
        <v>0</v>
      </c>
      <c r="AU36" s="2">
        <f t="array" aca="1" ref="AU36" ca="1">IF(T23=C23,SUM(IF(($BR$52:$BR$60=C23)*($BS$51:$CA$51=T$19),$BS$52:$CA$60)),0)</f>
        <v>0</v>
      </c>
      <c r="AV36" s="2">
        <f t="array" aca="1" ref="AV36" ca="1">IF(T23=C23,SUM(IF(($BR$52:$BR$60=C23)*($BS$51:$CA$51=T$20),$BS$52:$CA$60)),0)</f>
        <v>0</v>
      </c>
      <c r="AW36" s="2">
        <f t="array" aca="1" ref="AW36" ca="1">IF(T23=C23,SUM(IF(($BR$52:$BR$60=C23)*($BS$51:$CA$51=T$21),$BS$52:$CA$60)),0)</f>
        <v>0</v>
      </c>
      <c r="AX36" s="2">
        <f t="array" aca="1" ref="AX36" ca="1">IF(T23=C23,SUM(IF(($BR$52:$BR$60=C23)*($BS$51:$CA$51=T$22),$BS$52:$CA$60)),0)</f>
        <v>0</v>
      </c>
      <c r="AY36" s="2">
        <f t="array" aca="1" ref="AY36" ca="1">IF(T23=C23,SUM(IF(($BR$52:$BR$60=C23)*($BS$51:$CA$51=T$24),$BS$52:$CA$60)),0)</f>
        <v>0</v>
      </c>
      <c r="AZ36" s="2">
        <f t="array" aca="1" ref="AZ36" ca="1">IF(T23=C23,SUM(IF(($BR$52:$BR$60=C23)*($BS$51:$CA$51=T$25),$BS$52:$CA$60)),0)</f>
        <v>0</v>
      </c>
      <c r="BA36" s="4">
        <f t="array" aca="1" ref="BA36" ca="1">IF(U23=C23,SUM(IF(($BR$52:$BR$60=C23)*($BS$51:$CA$51=U$17),$BS$52:$CA$60)),0)</f>
        <v>0</v>
      </c>
      <c r="BB36" s="2">
        <f t="array" aca="1" ref="BB36" ca="1">IF(U23=C23,SUM(IF(($BR$52:$BR$60=C23)*($BS$51:$CA$51=U$18),$BS$52:$CA$60)),0)</f>
        <v>0</v>
      </c>
      <c r="BC36" s="2">
        <f t="array" aca="1" ref="BC36" ca="1">IF(U23=C23,SUM(IF(($BR$52:$BR$60=C23)*($BS$51:$CA$51=U$19),$BS$52:$CA$60)),0)</f>
        <v>0</v>
      </c>
      <c r="BD36" s="2">
        <f t="array" aca="1" ref="BD36" ca="1">IF(U23=C23,SUM(IF(($BR$52:$BR$60=C23)*($BS$51:$CA$51=U$20),$BS$52:$CA$60)),0)</f>
        <v>0</v>
      </c>
      <c r="BE36" s="2">
        <f t="array" aca="1" ref="BE36" ca="1">IF(U23=C23,SUM(IF(($BR$52:$BR$60=C23)*($BS$51:$CA$51=U$21),$BS$52:$CA$60)),0)</f>
        <v>0</v>
      </c>
      <c r="BF36" s="2">
        <f t="array" aca="1" ref="BF36" ca="1">IF(U23=C23,SUM(IF(($BR$52:$BR$60=C23)*($BS$51:$CA$51=U$22),$BS$52:$CA$60)),0)</f>
        <v>0</v>
      </c>
      <c r="BG36" s="2">
        <f t="array" aca="1" ref="BG36" ca="1">IF(U23=C23,SUM(IF(($BR$52:$BR$60=C23)*($BS$51:$CA$51=U$24),$BS$52:$CA$60)),0)</f>
        <v>0</v>
      </c>
      <c r="BH36" s="2">
        <f t="array" aca="1" ref="BH36" ca="1">IF(U23=C23,SUM(IF(($BR$52:$BR$60=C23)*($BS$51:$CA$51=U$25),$BS$52:$CA$60)),0)</f>
        <v>0</v>
      </c>
      <c r="BI36" s="4">
        <f t="array" aca="1" ref="BI36" ca="1">IF(V23=C23,SUM(IF(($BR$52:$BR$60=C23)*($BS$51:$CA$51=V$17),$BS$52:$CA$60)),0)</f>
        <v>0</v>
      </c>
      <c r="BJ36" s="2">
        <f t="array" aca="1" ref="BJ36" ca="1">IF(V23=C23,SUM(IF(($BR$52:$BR$60=C23)*($BS$51:$CA$51=V$18),$BS$52:$CA$60)),0)</f>
        <v>0</v>
      </c>
      <c r="BK36" s="2">
        <f t="array" aca="1" ref="BK36" ca="1">IF(V23=C23,SUM(IF(($BR$52:$BR$60=C23)*($BS$51:$CA$51=V$19),$BS$52:$CA$60)),0)</f>
        <v>0</v>
      </c>
      <c r="BL36" s="2">
        <f t="array" aca="1" ref="BL36" ca="1">IF(V23=C23,SUM(IF(($BR$52:$BR$60=C23)*($BS$51:$CA$51=V$20),$BS$52:$CA$60)),0)</f>
        <v>0</v>
      </c>
      <c r="BM36" s="2">
        <f t="array" aca="1" ref="BM36" ca="1">IF(V23=C23,SUM(IF(($BR$52:$BR$60=C23)*($BS$51:$CA$51=V$21),$BS$52:$CA$60)),0)</f>
        <v>0</v>
      </c>
      <c r="BN36" s="2">
        <f t="array" aca="1" ref="BN36" ca="1">IF(V23=C23,SUM(IF(($BR$52:$BR$60=C23)*($BS$51:$CA$51=V$22),$BS$52:$CA$60)),0)</f>
        <v>0</v>
      </c>
      <c r="BO36" s="2">
        <f t="array" aca="1" ref="BO36" ca="1">IF(V23=C23,SUM(IF(($BR$52:$BR$60=C23)*($BS$51:$CA$51=V$24),$BS$52:$CA$60)),0)</f>
        <v>0</v>
      </c>
      <c r="BP36" s="13">
        <f t="array" aca="1" ref="BP36" ca="1">IF(V23=C23,SUM(IF(($BR$52:$BR$60=C23)*($BS$51:$CA$51=V$25),$BS$52:$CA$60)),0)</f>
        <v>0</v>
      </c>
      <c r="BR36" s="2" t="str">
        <f t="shared" si="57"/>
        <v/>
      </c>
      <c r="BS36" s="7">
        <f t="shared" ca="1" si="60"/>
        <v>0</v>
      </c>
      <c r="BT36" s="7">
        <f t="shared" ca="1" si="60"/>
        <v>0</v>
      </c>
      <c r="BU36" s="7">
        <f t="shared" ca="1" si="60"/>
        <v>0</v>
      </c>
      <c r="BV36" s="7">
        <f ca="1">SUMIFS($X$64:$X$135,$V$64:$V$135,$BR36,$W$64:$W$135,BV$29)+SUMIFS($Y$64:$Y$135,$W$64:$W$135,$BR36,$V$64:$V$135,BV$29)</f>
        <v>0</v>
      </c>
      <c r="BW36" s="7">
        <f ca="1">SUMIFS($X$64:$X$135,$V$64:$V$135,$BR36,$W$64:$W$135,BW$29)+SUMIFS($Y$64:$Y$135,$W$64:$W$135,$BR36,$V$64:$V$135,BW$29)</f>
        <v>0</v>
      </c>
      <c r="BX36" s="7">
        <f ca="1">SUMIFS($X$64:$X$135,$V$64:$V$135,$BR36,$W$64:$W$135,BX$29)+SUMIFS($Y$64:$Y$135,$W$64:$W$135,$BR36,$V$64:$V$135,BX$29)</f>
        <v>0</v>
      </c>
      <c r="BY36" s="5"/>
      <c r="BZ36" s="6">
        <f ca="1">SUMIFS($X$64:$X$135,$V$64:$V$135,$BR36,$W$64:$W$135,BZ$29)+SUMIFS($Y$64:$Y$135,$W$64:$W$135,$BR36,$V$64:$V$135,BZ$29)</f>
        <v>0</v>
      </c>
      <c r="CA36" s="6">
        <f ca="1">SUMIFS($X$64:$X$135,$V$64:$V$135,$BR36,$W$64:$W$135,CA$29)+SUMIFS($Y$64:$Y$135,$W$64:$W$135,$BR36,$V$64:$V$135,CA$29)</f>
        <v>0</v>
      </c>
    </row>
    <row r="37" spans="2:79" s="2" customFormat="1" x14ac:dyDescent="0.25">
      <c r="C37" s="2" t="str">
        <f t="shared" si="59"/>
        <v/>
      </c>
      <c r="E37" s="12">
        <f t="array" aca="1" ref="E37" ca="1">IF(O24=C24,SUM(IF(($BR$52:$BR$60=C24)*($BS$51:$CA$51=O17),$BS$52:$CA$60)),0)</f>
        <v>0</v>
      </c>
      <c r="F37" s="2">
        <f t="array" aca="1" ref="F37" ca="1">IF(O24=C24,SUM(IF(($BR$52:$BR$60=C24)*($BS$51:$CA$51=O$18),$BS$52:$CA$60)),0)</f>
        <v>0</v>
      </c>
      <c r="G37" s="2">
        <f t="array" aca="1" ref="G37" ca="1">IF(O24=C24,SUM(IF(($BR$52:$BR$60=C24)*($BS$51:$CA$51=O$19),$BS$52:$CA$60)),0)</f>
        <v>0</v>
      </c>
      <c r="H37" s="2">
        <f t="array" aca="1" ref="H37" ca="1">IF(O24=C24,SUM(IF(($BR$52:$BR$60=C24)*($BS$51:$CA$51=O$20),$BS$52:$CA$60)),0)</f>
        <v>0</v>
      </c>
      <c r="I37" s="2">
        <f t="array" aca="1" ref="I37" ca="1">IF(O24=C24,SUM(IF(($BR$52:$BR$60=C24)*($BS$51:$CA$51=O$21),$BS$52:$CA$60)),0)</f>
        <v>0</v>
      </c>
      <c r="J37" s="2">
        <f t="array" aca="1" ref="J37" ca="1">IF(O24=C24,SUM(IF(($BR$52:$BR$60=C24)*($BS$51:$CA$51=O$22),$BS$52:$CA$60)),0)</f>
        <v>0</v>
      </c>
      <c r="K37" s="2">
        <f t="array" aca="1" ref="K37" ca="1">IF(O24=C24,SUM(IF(($BR$52:$BR$60=C24)*($BS$51:$CA$51=O$23),$BS$52:$CA$60)),0)</f>
        <v>0</v>
      </c>
      <c r="L37" s="2">
        <f t="array" aca="1" ref="L37" ca="1">IF(O24=C24,SUM(IF(($BR$52:$BR$60=C24)*($BS$51:$CA$51=O$25),$BS$52:$CA$60)),0)</f>
        <v>0</v>
      </c>
      <c r="M37" s="4">
        <f t="array" aca="1" ref="M37" ca="1">IF(P24=C24,SUM(IF(($BR$52:$BR$60=C24)*($BS$51:$CA$51=P$17),$BS$52:$CA$60)),0)</f>
        <v>0</v>
      </c>
      <c r="N37" s="2">
        <f t="array" aca="1" ref="N37" ca="1">IF(P24=C24,SUM(IF(($BR$52:$BR$60=C24)*($BS$51:$CA$51=P$18),$BS$52:$CA$60)),0)</f>
        <v>0</v>
      </c>
      <c r="O37" s="2">
        <f t="array" aca="1" ref="O37" ca="1">IF(P24=C24,SUM(IF(($BR$52:$BR$60=C24)*($BS$51:$CA$51=P$19),$BS$52:$CA$60)),0)</f>
        <v>0</v>
      </c>
      <c r="P37" s="2">
        <f t="array" aca="1" ref="P37" ca="1">IF(P24=C24,SUM(IF(($BR$52:$BR$60=C24)*($BS$51:$CA$51=P$20),$BS$52:$CA$60)),0)</f>
        <v>0</v>
      </c>
      <c r="Q37" s="2">
        <f t="array" aca="1" ref="Q37" ca="1">IF(P24=C24,SUM(IF(($BR$52:$BR$60=C24)*($BS$51:$CA$51=P$21),$BS$52:$CA$60)),0)</f>
        <v>0</v>
      </c>
      <c r="R37" s="2">
        <f t="array" aca="1" ref="R37" ca="1">IF(P24=C24,SUM(IF(($BR$52:$BR$60=C24)*($BS$51:$CA$51=P$22),$BS$52:$CA$60)),0)</f>
        <v>0</v>
      </c>
      <c r="S37" s="2">
        <f t="array" aca="1" ref="S37" ca="1">IF(P24=C24,SUM(IF(($BR$52:$BR$60=C24)*($BS$51:$CA$51=P$23),$BS$52:$CA$60)),0)</f>
        <v>0</v>
      </c>
      <c r="T37" s="2">
        <f t="array" aca="1" ref="T37" ca="1">IF(P24=C24,SUM(IF(($BR$52:$BR$60=C24)*($BS$51:$CA$51=P$25),$BS$52:$CA$60)),0)</f>
        <v>0</v>
      </c>
      <c r="U37" s="4">
        <f t="array" aca="1" ref="U37" ca="1">IF(Q24=C24,SUM(IF(($BR$52:$BR$60=C24)*($BS$51:$CA$51=Q$17),$BS$52:$CA$60)),0)</f>
        <v>0</v>
      </c>
      <c r="V37" s="2">
        <f t="array" aca="1" ref="V37" ca="1">IF(Q24=C24,SUM(IF(($BR$52:$BR$60=C24)*($BS$51:$CA$51=Q$18),$BS$52:$CA$60)),0)</f>
        <v>0</v>
      </c>
      <c r="W37" s="2">
        <f t="array" aca="1" ref="W37" ca="1">IF(Q24=C24,SUM(IF(($BR$52:$BR$60=C24)*($BS$51:$CA$51=Q$19),$BS$52:$CA$60)),0)</f>
        <v>0</v>
      </c>
      <c r="X37" s="2">
        <f t="array" aca="1" ref="X37" ca="1">IF(Q24=C24,SUM(IF(($BR$52:$BR$60=C24)*($BS$51:$CA$51=Q$20),$BS$52:$CA$60)),0)</f>
        <v>0</v>
      </c>
      <c r="Y37" s="2">
        <f t="array" aca="1" ref="Y37" ca="1">IF(Q24=C24,SUM(IF(($BR$52:$BR$60=C24)*($BS$51:$CA$51=Q$21),$BS$52:$CA$60)),0)</f>
        <v>0</v>
      </c>
      <c r="Z37" s="2">
        <f t="array" aca="1" ref="Z37" ca="1">IF(Q24=C24,SUM(IF(($BR$52:$BR$60=C24)*($BS$51:$CA$51=Q$22),$BS$52:$CA$60)),0)</f>
        <v>0</v>
      </c>
      <c r="AA37" s="2">
        <f t="array" aca="1" ref="AA37" ca="1">IF(Q24=C24,SUM(IF(($BR$52:$BR$60=C24)*($BS$51:$CA$51=Q$23),$BS$52:$CA$60)),0)</f>
        <v>0</v>
      </c>
      <c r="AB37" s="2">
        <f t="array" aca="1" ref="AB37" ca="1">IF(Q24=C24,SUM(IF(($BR$52:$BR$60=C24)*($BS$51:$CA$51=Q$25),$BS$52:$CA$60)),0)</f>
        <v>0</v>
      </c>
      <c r="AC37" s="4">
        <f t="array" aca="1" ref="AC37" ca="1">IF(R24=C24,SUM(IF(($BR$52:$BR$60=C24)*($BS$51:$CA$51=R$17),$BS$52:$CA$60)),0)</f>
        <v>0</v>
      </c>
      <c r="AD37" s="2">
        <f t="array" aca="1" ref="AD37" ca="1">IF(R24=C24,SUM(IF(($BR$52:$BR$60=C24)*($BS$51:$CA$51=R$18),$BS$52:$CA$60)),0)</f>
        <v>0</v>
      </c>
      <c r="AE37" s="2">
        <f t="array" aca="1" ref="AE37" ca="1">IF(R24=C24,SUM(IF(($BR$52:$BR$60=C24)*($BS$51:$CA$51=R$19),$BS$52:$CA$60)),0)</f>
        <v>0</v>
      </c>
      <c r="AF37" s="2">
        <f t="array" aca="1" ref="AF37" ca="1">IF(R24=C24,SUM(IF(($BR$52:$BR$60=C24)*($BS$51:$CA$51=R$20),$BS$52:$CA$60)),0)</f>
        <v>0</v>
      </c>
      <c r="AG37" s="2">
        <f t="array" aca="1" ref="AG37" ca="1">IF(R24=C24,SUM(IF(($BR$52:$BR$60=C24)*($BS$51:$CA$51=R$21),$BS$52:$CA$60)),0)</f>
        <v>0</v>
      </c>
      <c r="AH37" s="2">
        <f t="array" aca="1" ref="AH37" ca="1">IF(R24=C24,SUM(IF(($BR$52:$BR$60=C24)*($BS$51:$CA$51=R$22),$BS$52:$CA$60)),0)</f>
        <v>0</v>
      </c>
      <c r="AI37" s="2">
        <f t="array" aca="1" ref="AI37" ca="1">IF(R24=C24,SUM(IF(($BR$52:$BR$60=C24)*($BS$51:$CA$51=R$23),$BS$52:$CA$60)),0)</f>
        <v>0</v>
      </c>
      <c r="AJ37" s="2">
        <f t="array" aca="1" ref="AJ37" ca="1">IF(R24=C24,SUM(IF(($BR$52:$BR$60=C24)*($BS$51:$CA$51=R$25),$BS$52:$CA$60)),0)</f>
        <v>0</v>
      </c>
      <c r="AK37" s="4">
        <f t="array" aca="1" ref="AK37" ca="1">IF(S24=C24,SUM(IF(($BR$52:$BR$60=C24)*($BS$51:$CA$51=S$17),$BS$52:$CA$60)),0)</f>
        <v>0</v>
      </c>
      <c r="AL37" s="2">
        <f t="array" aca="1" ref="AL37" ca="1">IF(S24=C24,SUM(IF(($BR$52:$BR$60=C24)*($BS$51:$CA$51=S$18),$BS$52:$CA$60)),0)</f>
        <v>0</v>
      </c>
      <c r="AM37" s="2">
        <f t="array" aca="1" ref="AM37" ca="1">IF(S24=C24,SUM(IF(($BR$52:$BR$60=C24)*($BS$51:$CA$51=S$19),$BS$52:$CA$60)),0)</f>
        <v>0</v>
      </c>
      <c r="AN37" s="2">
        <f t="array" aca="1" ref="AN37" ca="1">IF(S24=C24,SUM(IF(($BR$52:$BR$60=C24)*($BS$51:$CA$51=S$20),$BS$52:$CA$60)),0)</f>
        <v>0</v>
      </c>
      <c r="AO37" s="2">
        <f t="array" aca="1" ref="AO37" ca="1">IF(S24=C24,SUM(IF(($BR$52:$BR$60=C24)*($BS$51:$CA$51=S$21),$BS$52:$CA$60)),0)</f>
        <v>0</v>
      </c>
      <c r="AP37" s="2">
        <f t="array" aca="1" ref="AP37" ca="1">IF(S24=C24,SUM(IF(($BR$52:$BR$60=C24)*($BS$51:$CA$51=S$22),$BS$52:$CA$60)),0)</f>
        <v>0</v>
      </c>
      <c r="AQ37" s="2">
        <f t="array" aca="1" ref="AQ37" ca="1">IF(S24=C24,SUM(IF(($BR$52:$BR$60=C24)*($BS$51:$CA$51=S$23),$BS$52:$CA$60)),0)</f>
        <v>0</v>
      </c>
      <c r="AR37" s="2">
        <f t="array" aca="1" ref="AR37" ca="1">IF(S24=C24,SUM(IF(($BR$52:$BR$60=C24)*($BS$51:$CA$51=S$25),$BS$52:$CA$60)),0)</f>
        <v>0</v>
      </c>
      <c r="AS37" s="4">
        <f t="array" aca="1" ref="AS37" ca="1">IF(T24=C24,SUM(IF(($BR$52:$BR$60=C24)*($BS$51:$CA$51=T$17),$BS$52:$CA$60)),0)</f>
        <v>0</v>
      </c>
      <c r="AT37" s="2">
        <f t="array" aca="1" ref="AT37" ca="1">IF(T24=C24,SUM(IF(($BR$52:$BR$60=C24)*($BS$51:$CA$51=T$18),$BS$52:$CA$60)),0)</f>
        <v>0</v>
      </c>
      <c r="AU37" s="2">
        <f t="array" aca="1" ref="AU37" ca="1">IF(T24=C24,SUM(IF(($BR$52:$BR$60=C24)*($BS$51:$CA$51=T$19),$BS$52:$CA$60)),0)</f>
        <v>0</v>
      </c>
      <c r="AV37" s="2">
        <f t="array" aca="1" ref="AV37" ca="1">IF(T24=C24,SUM(IF(($BR$52:$BR$60=C24)*($BS$51:$CA$51=T$20),$BS$52:$CA$60)),0)</f>
        <v>0</v>
      </c>
      <c r="AW37" s="2">
        <f t="array" aca="1" ref="AW37" ca="1">IF(T24=C24,SUM(IF(($BR$52:$BR$60=C24)*($BS$51:$CA$51=T$21),$BS$52:$CA$60)),0)</f>
        <v>0</v>
      </c>
      <c r="AX37" s="2">
        <f t="array" aca="1" ref="AX37" ca="1">IF(T24=C24,SUM(IF(($BR$52:$BR$60=C24)*($BS$51:$CA$51=T$22),$BS$52:$CA$60)),0)</f>
        <v>0</v>
      </c>
      <c r="AY37" s="2">
        <f t="array" aca="1" ref="AY37" ca="1">IF(T24=C24,SUM(IF(($BR$52:$BR$60=C24)*($BS$51:$CA$51=T$23),$BS$52:$CA$60)),0)</f>
        <v>0</v>
      </c>
      <c r="AZ37" s="2">
        <f t="array" aca="1" ref="AZ37" ca="1">IF(T24=C24,SUM(IF(($BR$52:$BR$60=C24)*($BS$51:$CA$51=T$25),$BS$52:$CA$60)),0)</f>
        <v>0</v>
      </c>
      <c r="BA37" s="4">
        <f t="array" aca="1" ref="BA37" ca="1">IF(U24=C24,SUM(IF(($BR$52:$BR$60=C24)*($BS$51:$CA$51=U$17),$BS$52:$CA$60)),0)</f>
        <v>0</v>
      </c>
      <c r="BB37" s="2">
        <f t="array" aca="1" ref="BB37" ca="1">IF(U24=C24,SUM(IF(($BR$52:$BR$60=C24)*($BS$51:$CA$51=U$18),$BS$52:$CA$60)),0)</f>
        <v>0</v>
      </c>
      <c r="BC37" s="2">
        <f t="array" aca="1" ref="BC37" ca="1">IF(U24=C24,SUM(IF(($BR$52:$BR$60=C24)*($BS$51:$CA$51=U$19),$BS$52:$CA$60)),0)</f>
        <v>0</v>
      </c>
      <c r="BD37" s="2">
        <f t="array" aca="1" ref="BD37" ca="1">IF(U24=C24,SUM(IF(($BR$52:$BR$60=C24)*($BS$51:$CA$51=U$20),$BS$52:$CA$60)),0)</f>
        <v>0</v>
      </c>
      <c r="BE37" s="2">
        <f t="array" aca="1" ref="BE37" ca="1">IF(U24=C24,SUM(IF(($BR$52:$BR$60=C24)*($BS$51:$CA$51=U$21),$BS$52:$CA$60)),0)</f>
        <v>0</v>
      </c>
      <c r="BF37" s="2">
        <f t="array" aca="1" ref="BF37" ca="1">IF(U24=C24,SUM(IF(($BR$52:$BR$60=C24)*($BS$51:$CA$51=U$22),$BS$52:$CA$60)),0)</f>
        <v>0</v>
      </c>
      <c r="BG37" s="2">
        <f t="array" aca="1" ref="BG37" ca="1">IF(U24=C24,SUM(IF(($BR$52:$BR$60=C24)*($BS$51:$CA$51=U$23),$BS$52:$CA$60)),0)</f>
        <v>0</v>
      </c>
      <c r="BH37" s="2">
        <f t="array" aca="1" ref="BH37" ca="1">IF(U24=C24,SUM(IF(($BR$52:$BR$60=C24)*($BS$51:$CA$51=U$25),$BS$52:$CA$60)),0)</f>
        <v>0</v>
      </c>
      <c r="BI37" s="4">
        <f t="array" aca="1" ref="BI37" ca="1">IF(V24=C24,SUM(IF(($BR$52:$BR$60=C24)*($BS$51:$CA$51=V$17),$BS$52:$CA$60)),0)</f>
        <v>0</v>
      </c>
      <c r="BJ37" s="2">
        <f t="array" aca="1" ref="BJ37" ca="1">IF(V24=C24,SUM(IF(($BR$52:$BR$60=C24)*($BS$51:$CA$51=V$18),$BS$52:$CA$60)),0)</f>
        <v>0</v>
      </c>
      <c r="BK37" s="2">
        <f t="array" aca="1" ref="BK37" ca="1">IF(V24=C24,SUM(IF(($BR$52:$BR$60=C24)*($BS$51:$CA$51=V$19),$BS$52:$CA$60)),0)</f>
        <v>0</v>
      </c>
      <c r="BL37" s="2">
        <f t="array" aca="1" ref="BL37" ca="1">IF(V24=C24,SUM(IF(($BR$52:$BR$60=C24)*($BS$51:$CA$51=V$20),$BS$52:$CA$60)),0)</f>
        <v>0</v>
      </c>
      <c r="BM37" s="2">
        <f t="array" aca="1" ref="BM37" ca="1">IF(V24=C24,SUM(IF(($BR$52:$BR$60=C24)*($BS$51:$CA$51=V$21),$BS$52:$CA$60)),0)</f>
        <v>0</v>
      </c>
      <c r="BN37" s="2">
        <f t="array" aca="1" ref="BN37" ca="1">IF(V24=C24,SUM(IF(($BR$52:$BR$60=C24)*($BS$51:$CA$51=V$22),$BS$52:$CA$60)),0)</f>
        <v>0</v>
      </c>
      <c r="BO37" s="2">
        <f t="array" aca="1" ref="BO37" ca="1">IF(V24=C24,SUM(IF(($BR$52:$BR$60=C24)*($BS$51:$CA$51=V$23),$BS$52:$CA$60)),0)</f>
        <v>0</v>
      </c>
      <c r="BP37" s="13">
        <f t="array" aca="1" ref="BP37" ca="1">IF(V24=C24,SUM(IF(($BR$52:$BR$60=C24)*($BS$51:$CA$51=V$25),$BS$52:$CA$60)),0)</f>
        <v>0</v>
      </c>
      <c r="BR37" s="2" t="str">
        <f t="shared" si="57"/>
        <v/>
      </c>
      <c r="BS37" s="7">
        <f t="shared" ca="1" si="60"/>
        <v>0</v>
      </c>
      <c r="BT37" s="7">
        <f t="shared" ca="1" si="60"/>
        <v>0</v>
      </c>
      <c r="BU37" s="7">
        <f t="shared" ca="1" si="60"/>
        <v>0</v>
      </c>
      <c r="BV37" s="7">
        <f ca="1">SUMIFS($X$64:$X$135,$V$64:$V$135,$BR37,$W$64:$W$135,BV$29)+SUMIFS($Y$64:$Y$135,$W$64:$W$135,$BR37,$V$64:$V$135,BV$29)</f>
        <v>0</v>
      </c>
      <c r="BW37" s="7">
        <f ca="1">SUMIFS($X$64:$X$135,$V$64:$V$135,$BR37,$W$64:$W$135,BW$29)+SUMIFS($Y$64:$Y$135,$W$64:$W$135,$BR37,$V$64:$V$135,BW$29)</f>
        <v>0</v>
      </c>
      <c r="BX37" s="7">
        <f ca="1">SUMIFS($X$64:$X$135,$V$64:$V$135,$BR37,$W$64:$W$135,BX$29)+SUMIFS($Y$64:$Y$135,$W$64:$W$135,$BR37,$V$64:$V$135,BX$29)</f>
        <v>0</v>
      </c>
      <c r="BY37" s="7">
        <f ca="1">SUMIFS($X$64:$X$135,$V$64:$V$135,$BR37,$W$64:$W$135,BY$29)+SUMIFS($Y$64:$Y$135,$W$64:$W$135,$BR37,$V$64:$V$135,BY$29)</f>
        <v>0</v>
      </c>
      <c r="BZ37" s="5"/>
      <c r="CA37" s="6">
        <f ca="1">SUMIFS($X$64:$X$135,$V$64:$V$135,$BR37,$W$64:$W$135,CA$29)+SUMIFS($Y$64:$Y$135,$W$64:$W$135,$BR37,$V$64:$V$135,CA$29)</f>
        <v>0</v>
      </c>
    </row>
    <row r="38" spans="2:79" s="2" customFormat="1" x14ac:dyDescent="0.25">
      <c r="C38" s="2" t="str">
        <f t="shared" si="59"/>
        <v/>
      </c>
      <c r="E38" s="12">
        <f t="array" aca="1" ref="E38" ca="1">IF(O25=C25,SUM(IF(($BR$52:$BR$60=C25)*($BS$51:$CA$51=O17),$BS$52:$CA$60)),0)</f>
        <v>0</v>
      </c>
      <c r="F38" s="2">
        <f t="array" aca="1" ref="F38" ca="1">IF(O25=C25,SUM(IF(($BR$52:$BR$60=C25)*($BS$51:$CA$51=O$18),$BS$52:$CA$60)),0)</f>
        <v>0</v>
      </c>
      <c r="G38" s="2">
        <f t="array" aca="1" ref="G38" ca="1">IF(O25=C25,SUM(IF(($BR$52:$BR$60=C25)*($BS$51:$CA$51=O$19),$BS$52:$CA$60)),0)</f>
        <v>0</v>
      </c>
      <c r="H38" s="2">
        <f t="array" aca="1" ref="H38" ca="1">IF(O25=C25,SUM(IF(($BR$52:$BR$60=C25)*($BS$51:$CA$51=O$20),$BS$52:$CA$60)),0)</f>
        <v>0</v>
      </c>
      <c r="I38" s="2">
        <f t="array" aca="1" ref="I38" ca="1">IF(O25=C25,SUM(IF(($BR$52:$BR$60=C25)*($BS$51:$CA$51=O$21),$BS$52:$CA$60)),0)</f>
        <v>0</v>
      </c>
      <c r="J38" s="2">
        <f t="array" aca="1" ref="J38" ca="1">IF(O25=C25,SUM(IF(($BR$52:$BR$60=C25)*($BS$51:$CA$51=O$22),$BS$52:$CA$60)),0)</f>
        <v>0</v>
      </c>
      <c r="K38" s="2">
        <f t="array" aca="1" ref="K38" ca="1">IF(O25=C25,SUM(IF(($BR$52:$BR$60=C25)*($BS$51:$CA$51=O$23),$BS$52:$CA$60)),0)</f>
        <v>0</v>
      </c>
      <c r="L38" s="2">
        <f t="array" aca="1" ref="L38" ca="1">IF(O25=C25,SUM(IF(($BR$52:$BR$60=C25)*($BS$51:$CA$51=O$24),$BS$52:$CA$60)),0)</f>
        <v>0</v>
      </c>
      <c r="M38" s="4">
        <f t="array" aca="1" ref="M38" ca="1">IF(P25=C25,SUM(IF(($BR$52:$BR$60=C25)*($BS$51:$CA$51=P$17),$BS$52:$CA$60)),0)</f>
        <v>0</v>
      </c>
      <c r="N38" s="2">
        <f t="array" aca="1" ref="N38" ca="1">IF(P25=C25,SUM(IF(($BR$52:$BR$60=C25)*($BS$51:$CA$51=P$18),$BS$52:$CA$60)),0)</f>
        <v>0</v>
      </c>
      <c r="O38" s="2">
        <f t="array" aca="1" ref="O38" ca="1">IF(P25=C25,SUM(IF(($BR$52:$BR$60=C25)*($BS$51:$CA$51=P$19),$BS$52:$CA$60)),0)</f>
        <v>0</v>
      </c>
      <c r="P38" s="2">
        <f t="array" aca="1" ref="P38" ca="1">IF(P25=C25,SUM(IF(($BR$52:$BR$60=C25)*($BS$51:$CA$51=P$20),$BS$52:$CA$60)),0)</f>
        <v>0</v>
      </c>
      <c r="Q38" s="2">
        <f t="array" aca="1" ref="Q38" ca="1">IF(P25=C25,SUM(IF(($BR$52:$BR$60=C25)*($BS$51:$CA$51=P$21),$BS$52:$CA$60)),0)</f>
        <v>0</v>
      </c>
      <c r="R38" s="2">
        <f t="array" aca="1" ref="R38" ca="1">IF(P25=C25,SUM(IF(($BR$52:$BR$60=C25)*($BS$51:$CA$51=P$22),$BS$52:$CA$60)),0)</f>
        <v>0</v>
      </c>
      <c r="S38" s="2">
        <f t="array" aca="1" ref="S38" ca="1">IF(P25=C25,SUM(IF(($BR$52:$BR$60=C25)*($BS$51:$CA$51=P$23),$BS$52:$CA$60)),0)</f>
        <v>0</v>
      </c>
      <c r="T38" s="2">
        <f t="array" aca="1" ref="T38" ca="1">IF(P25=C25,SUM(IF(($BR$52:$BR$60=C25)*($BS$51:$CA$51=P$24),$BS$52:$CA$60)),0)</f>
        <v>0</v>
      </c>
      <c r="U38" s="4">
        <f t="array" aca="1" ref="U38" ca="1">IF(Q25=C25,SUM(IF(($BR$52:$BR$60=C25)*($BS$51:$CA$51=Q$17),$BS$52:$CA$60)),0)</f>
        <v>0</v>
      </c>
      <c r="V38" s="2">
        <f t="array" aca="1" ref="V38" ca="1">IF(Q25=C25,SUM(IF(($BR$52:$BR$60=C25)*($BS$51:$CA$51=Q$18),$BS$52:$CA$60)),0)</f>
        <v>0</v>
      </c>
      <c r="W38" s="2">
        <f t="array" aca="1" ref="W38" ca="1">IF(Q25=C25,SUM(IF(($BR$52:$BR$60=C25)*($BS$51:$CA$51=Q$19),$BS$52:$CA$60)),0)</f>
        <v>0</v>
      </c>
      <c r="X38" s="2">
        <f t="array" aca="1" ref="X38" ca="1">IF(Q25=C25,SUM(IF(($BR$52:$BR$60=C25)*($BS$51:$CA$51=Q$20),$BS$52:$CA$60)),0)</f>
        <v>0</v>
      </c>
      <c r="Y38" s="2">
        <f t="array" aca="1" ref="Y38" ca="1">IF(Q25=C25,SUM(IF(($BR$52:$BR$60=C25)*($BS$51:$CA$51=Q$21),$BS$52:$CA$60)),0)</f>
        <v>0</v>
      </c>
      <c r="Z38" s="2">
        <f t="array" aca="1" ref="Z38" ca="1">IF(Q25=C25,SUM(IF(($BR$52:$BR$60=C25)*($BS$51:$CA$51=Q$22),$BS$52:$CA$60)),0)</f>
        <v>0</v>
      </c>
      <c r="AA38" s="2">
        <f t="array" aca="1" ref="AA38" ca="1">IF(Q25=C25,SUM(IF(($BR$52:$BR$60=C25)*($BS$51:$CA$51=Q$23),$BS$52:$CA$60)),0)</f>
        <v>0</v>
      </c>
      <c r="AB38" s="2">
        <f t="array" aca="1" ref="AB38" ca="1">IF(Q25=C25,SUM(IF(($BR$52:$BR$60=C25)*($BS$51:$CA$51=Q$24),$BS$52:$CA$60)),0)</f>
        <v>0</v>
      </c>
      <c r="AC38" s="4">
        <f t="array" aca="1" ref="AC38" ca="1">IF(R25=C25,SUM(IF(($BR$52:$BR$60=C25)*($BS$51:$CA$51=R$17),$BS$52:$CA$60)),0)</f>
        <v>0</v>
      </c>
      <c r="AD38" s="2">
        <f t="array" aca="1" ref="AD38" ca="1">IF(R25=C25,SUM(IF(($BR$52:$BR$60=C25)*($BS$51:$CA$51=R$18),$BS$52:$CA$60)),0)</f>
        <v>0</v>
      </c>
      <c r="AE38" s="2">
        <f t="array" aca="1" ref="AE38" ca="1">IF(R25=C25,SUM(IF(($BR$52:$BR$60=C25)*($BS$51:$CA$51=R$19),$BS$52:$CA$60)),0)</f>
        <v>0</v>
      </c>
      <c r="AF38" s="2">
        <f t="array" aca="1" ref="AF38" ca="1">IF(R25=C25,SUM(IF(($BR$52:$BR$60=C25)*($BS$51:$CA$51=R$20),$BS$52:$CA$60)),0)</f>
        <v>0</v>
      </c>
      <c r="AG38" s="2">
        <f t="array" aca="1" ref="AG38" ca="1">IF(R25=C25,SUM(IF(($BR$52:$BR$60=C25)*($BS$51:$CA$51=R$21),$BS$52:$CA$60)),0)</f>
        <v>0</v>
      </c>
      <c r="AH38" s="2">
        <f t="array" aca="1" ref="AH38" ca="1">IF(R25=C25,SUM(IF(($BR$52:$BR$60=C25)*($BS$51:$CA$51=R$22),$BS$52:$CA$60)),0)</f>
        <v>0</v>
      </c>
      <c r="AI38" s="2">
        <f t="array" aca="1" ref="AI38" ca="1">IF(R25=C25,SUM(IF(($BR$52:$BR$60=C25)*($BS$51:$CA$51=R$23),$BS$52:$CA$60)),0)</f>
        <v>0</v>
      </c>
      <c r="AJ38" s="2">
        <f t="array" aca="1" ref="AJ38" ca="1">IF(R25=C25,SUM(IF(($BR$52:$BR$60=C25)*($BS$51:$CA$51=R$24),$BS$52:$CA$60)),0)</f>
        <v>0</v>
      </c>
      <c r="AK38" s="4">
        <f t="array" aca="1" ref="AK38" ca="1">IF(S25=C25,SUM(IF(($BR$52:$BR$60=C25)*($BS$51:$CA$51=S$17),$BS$52:$CA$60)),0)</f>
        <v>0</v>
      </c>
      <c r="AL38" s="2">
        <f t="array" aca="1" ref="AL38" ca="1">IF(S25=C25,SUM(IF(($BR$52:$BR$60=C25)*($BS$51:$CA$51=S$18),$BS$52:$CA$60)),0)</f>
        <v>0</v>
      </c>
      <c r="AM38" s="2">
        <f t="array" aca="1" ref="AM38" ca="1">IF(S25=C25,SUM(IF(($BR$52:$BR$60=C25)*($BS$51:$CA$51=S$19),$BS$52:$CA$60)),0)</f>
        <v>0</v>
      </c>
      <c r="AN38" s="2">
        <f t="array" aca="1" ref="AN38" ca="1">IF(S25=C25,SUM(IF(($BR$52:$BR$60=C25)*($BS$51:$CA$51=S$20),$BS$52:$CA$60)),0)</f>
        <v>0</v>
      </c>
      <c r="AO38" s="2">
        <f t="array" aca="1" ref="AO38" ca="1">IF(S25=C25,SUM(IF(($BR$52:$BR$60=C25)*($BS$51:$CA$51=S$21),$BS$52:$CA$60)),0)</f>
        <v>0</v>
      </c>
      <c r="AP38" s="2">
        <f t="array" aca="1" ref="AP38" ca="1">IF(S25=C25,SUM(IF(($BR$52:$BR$60=C25)*($BS$51:$CA$51=S$22),$BS$52:$CA$60)),0)</f>
        <v>0</v>
      </c>
      <c r="AQ38" s="2">
        <f t="array" aca="1" ref="AQ38" ca="1">IF(S25=C25,SUM(IF(($BR$52:$BR$60=C25)*($BS$51:$CA$51=S$23),$BS$52:$CA$60)),0)</f>
        <v>0</v>
      </c>
      <c r="AR38" s="2">
        <f t="array" aca="1" ref="AR38" ca="1">IF(S25=C25,SUM(IF(($BR$52:$BR$60=C25)*($BS$51:$CA$51=S$24),$BS$52:$CA$60)),0)</f>
        <v>0</v>
      </c>
      <c r="AS38" s="4">
        <f t="array" aca="1" ref="AS38" ca="1">IF(T25=C25,SUM(IF(($BR$52:$BR$60=C25)*($BS$51:$CA$51=T$17),$BS$52:$CA$60)),0)</f>
        <v>0</v>
      </c>
      <c r="AT38" s="2">
        <f t="array" aca="1" ref="AT38" ca="1">IF(T25=C25,SUM(IF(($BR$52:$BR$60=C25)*($BS$51:$CA$51=T$18),$BS$52:$CA$60)),0)</f>
        <v>0</v>
      </c>
      <c r="AU38" s="2">
        <f t="array" aca="1" ref="AU38" ca="1">IF(T25=C25,SUM(IF(($BR$52:$BR$60=C25)*($BS$51:$CA$51=T$19),$BS$52:$CA$60)),0)</f>
        <v>0</v>
      </c>
      <c r="AV38" s="2">
        <f t="array" aca="1" ref="AV38" ca="1">IF(T25=C25,SUM(IF(($BR$52:$BR$60=C25)*($BS$51:$CA$51=T$20),$BS$52:$CA$60)),0)</f>
        <v>0</v>
      </c>
      <c r="AW38" s="2">
        <f t="array" aca="1" ref="AW38" ca="1">IF(T25=C25,SUM(IF(($BR$52:$BR$60=C25)*($BS$51:$CA$51=T$21),$BS$52:$CA$60)),0)</f>
        <v>0</v>
      </c>
      <c r="AX38" s="2">
        <f t="array" aca="1" ref="AX38" ca="1">IF(T25=C25,SUM(IF(($BR$52:$BR$60=C25)*($BS$51:$CA$51=T$22),$BS$52:$CA$60)),0)</f>
        <v>0</v>
      </c>
      <c r="AY38" s="2">
        <f t="array" aca="1" ref="AY38" ca="1">IF(T25=C25,SUM(IF(($BR$52:$BR$60=C25)*($BS$51:$CA$51=T$23),$BS$52:$CA$60)),0)</f>
        <v>0</v>
      </c>
      <c r="AZ38" s="2">
        <f t="array" aca="1" ref="AZ38" ca="1">IF(T25=C25,SUM(IF(($BR$52:$BR$60=C25)*($BS$51:$CA$51=T$24),$BS$52:$CA$60)),0)</f>
        <v>0</v>
      </c>
      <c r="BA38" s="4">
        <f t="array" aca="1" ref="BA38" ca="1">IF(U25=C25,SUM(IF(($BR$52:$BR$60=C25)*($BS$51:$CA$51=U$17),$BS$52:$CA$60)),0)</f>
        <v>0</v>
      </c>
      <c r="BB38" s="2">
        <f t="array" aca="1" ref="BB38" ca="1">IF(U25=C25,SUM(IF(($BR$52:$BR$60=C25)*($BS$51:$CA$51=U$18),$BS$52:$CA$60)),0)</f>
        <v>0</v>
      </c>
      <c r="BC38" s="2">
        <f t="array" aca="1" ref="BC38" ca="1">IF(U25=C25,SUM(IF(($BR$52:$BR$60=C25)*($BS$51:$CA$51=U$19),$BS$52:$CA$60)),0)</f>
        <v>0</v>
      </c>
      <c r="BD38" s="2">
        <f t="array" aca="1" ref="BD38" ca="1">IF(U25=C25,SUM(IF(($BR$52:$BR$60=C25)*($BS$51:$CA$51=U$20),$BS$52:$CA$60)),0)</f>
        <v>0</v>
      </c>
      <c r="BE38" s="2">
        <f t="array" aca="1" ref="BE38" ca="1">IF(U25=C25,SUM(IF(($BR$52:$BR$60=C25)*($BS$51:$CA$51=U$21),$BS$52:$CA$60)),0)</f>
        <v>0</v>
      </c>
      <c r="BF38" s="2">
        <f t="array" aca="1" ref="BF38" ca="1">IF(U25=C25,SUM(IF(($BR$52:$BR$60=C25)*($BS$51:$CA$51=U$22),$BS$52:$CA$60)),0)</f>
        <v>0</v>
      </c>
      <c r="BG38" s="2">
        <f t="array" aca="1" ref="BG38" ca="1">IF(U25=C25,SUM(IF(($BR$52:$BR$60=C25)*($BS$51:$CA$51=U$23),$BS$52:$CA$60)),0)</f>
        <v>0</v>
      </c>
      <c r="BH38" s="2">
        <f t="array" aca="1" ref="BH38" ca="1">IF(U25=C25,SUM(IF(($BR$52:$BR$60=C25)*($BS$51:$CA$51=U$24),$BS$52:$CA$60)),0)</f>
        <v>0</v>
      </c>
      <c r="BI38" s="4">
        <f t="array" aca="1" ref="BI38" ca="1">IF(V25=C25,SUM(IF(($BR$52:$BR$60=C25)*($BS$51:$CA$51=V$17),$BS$52:$CA$60)),0)</f>
        <v>0</v>
      </c>
      <c r="BJ38" s="2">
        <f t="array" aca="1" ref="BJ38" ca="1">IF(V25=C25,SUM(IF(($BR$52:$BR$60=C25)*($BS$51:$CA$51=V$18),$BS$52:$CA$60)),0)</f>
        <v>0</v>
      </c>
      <c r="BK38" s="2">
        <f t="array" aca="1" ref="BK38" ca="1">IF(V25=C25,SUM(IF(($BR$52:$BR$60=C25)*($BS$51:$CA$51=V$19),$BS$52:$CA$60)),0)</f>
        <v>0</v>
      </c>
      <c r="BL38" s="2">
        <f t="array" aca="1" ref="BL38" ca="1">IF(V25=C25,SUM(IF(($BR$52:$BR$60=C25)*($BS$51:$CA$51=V$20),$BS$52:$CA$60)),0)</f>
        <v>0</v>
      </c>
      <c r="BM38" s="2">
        <f t="array" aca="1" ref="BM38" ca="1">IF(V25=C25,SUM(IF(($BR$52:$BR$60=C25)*($BS$51:$CA$51=V$21),$BS$52:$CA$60)),0)</f>
        <v>0</v>
      </c>
      <c r="BN38" s="2">
        <f t="array" aca="1" ref="BN38" ca="1">IF(V25=C25,SUM(IF(($BR$52:$BR$60=C25)*($BS$51:$CA$51=V$22),$BS$52:$CA$60)),0)</f>
        <v>0</v>
      </c>
      <c r="BO38" s="2">
        <f t="array" aca="1" ref="BO38" ca="1">IF(V25=C25,SUM(IF(($BR$52:$BR$60=C25)*($BS$51:$CA$51=V$23),$BS$52:$CA$60)),0)</f>
        <v>0</v>
      </c>
      <c r="BP38" s="13">
        <f t="array" aca="1" ref="BP38" ca="1">IF(V25=C25,SUM(IF(($BR$52:$BR$60=C25)*($BS$51:$CA$51=V$24),$BS$52:$CA$60)),0)</f>
        <v>0</v>
      </c>
      <c r="BR38" s="2" t="str">
        <f t="shared" si="57"/>
        <v/>
      </c>
      <c r="BS38" s="7">
        <f t="shared" ca="1" si="60"/>
        <v>0</v>
      </c>
      <c r="BT38" s="7">
        <f t="shared" ca="1" si="60"/>
        <v>0</v>
      </c>
      <c r="BU38" s="7">
        <f t="shared" ca="1" si="60"/>
        <v>0</v>
      </c>
      <c r="BV38" s="7">
        <f ca="1">SUMIFS($X$64:$X$135,$V$64:$V$135,$BR38,$W$64:$W$135,BV$29)+SUMIFS($Y$64:$Y$135,$W$64:$W$135,$BR38,$V$64:$V$135,BV$29)</f>
        <v>0</v>
      </c>
      <c r="BW38" s="7">
        <f ca="1">SUMIFS($X$64:$X$135,$V$64:$V$135,$BR38,$W$64:$W$135,BW$29)+SUMIFS($Y$64:$Y$135,$W$64:$W$135,$BR38,$V$64:$V$135,BW$29)</f>
        <v>0</v>
      </c>
      <c r="BX38" s="7">
        <f ca="1">SUMIFS($X$64:$X$135,$V$64:$V$135,$BR38,$W$64:$W$135,BX$29)+SUMIFS($Y$64:$Y$135,$W$64:$W$135,$BR38,$V$64:$V$135,BX$29)</f>
        <v>0</v>
      </c>
      <c r="BY38" s="7">
        <f ca="1">SUMIFS($X$64:$X$135,$V$64:$V$135,$BR38,$W$64:$W$135,BY$29)+SUMIFS($Y$64:$Y$135,$W$64:$W$135,$BR38,$V$64:$V$135,BY$29)</f>
        <v>0</v>
      </c>
      <c r="BZ38" s="7">
        <f ca="1">SUMIFS($X$64:$X$135,$V$64:$V$135,$BR38,$W$64:$W$135,BZ$29)+SUMIFS($Y$64:$Y$135,$W$64:$W$135,$BR38,$V$64:$V$135,BZ$29)</f>
        <v>0</v>
      </c>
      <c r="CA38" s="5"/>
    </row>
    <row r="39" spans="2:79" s="2" customFormat="1" x14ac:dyDescent="0.25">
      <c r="E39" s="12"/>
      <c r="M39" s="4"/>
      <c r="U39" s="4"/>
      <c r="AC39" s="4"/>
      <c r="AK39" s="4"/>
      <c r="AS39" s="4"/>
      <c r="BA39" s="4"/>
      <c r="BI39" s="4"/>
      <c r="BP39" s="13"/>
    </row>
    <row r="40" spans="2:79" s="2" customFormat="1" x14ac:dyDescent="0.25">
      <c r="E40" s="12"/>
      <c r="M40" s="4"/>
      <c r="U40" s="4"/>
      <c r="AC40" s="4"/>
      <c r="AK40" s="4"/>
      <c r="AS40" s="4"/>
      <c r="BA40" s="4"/>
      <c r="BI40" s="4"/>
      <c r="BP40" s="13"/>
      <c r="BR40" s="3" t="s">
        <v>104</v>
      </c>
      <c r="BS40" s="2" t="str">
        <f>$F$4</f>
        <v>Langenthal 13</v>
      </c>
      <c r="BT40" s="2" t="str">
        <f>$F$5</f>
        <v>Thun 13_1</v>
      </c>
      <c r="BU40" s="2" t="str">
        <f>$F$6</f>
        <v>Thun 13_2</v>
      </c>
      <c r="BV40" s="2" t="str">
        <f>$F$7</f>
        <v>Burgdorf 11</v>
      </c>
      <c r="BW40" s="2" t="str">
        <f>$F$8</f>
        <v>Langenthal 11</v>
      </c>
      <c r="BX40" s="2" t="str">
        <f>$F$9</f>
        <v/>
      </c>
      <c r="BY40" s="2" t="str">
        <f>$F$10</f>
        <v/>
      </c>
      <c r="BZ40" s="2" t="str">
        <f>$F$11</f>
        <v/>
      </c>
      <c r="CA40" s="2" t="str">
        <f>$F$12</f>
        <v/>
      </c>
    </row>
    <row r="41" spans="2:79" s="2" customFormat="1" x14ac:dyDescent="0.25">
      <c r="B41" s="2" t="s">
        <v>102</v>
      </c>
      <c r="E41" s="12">
        <f t="array" aca="1" ref="E41" ca="1">IF(O17=C17,SUM(IF(($BR$41:$BR$49=C17)*($BS$40:$CA$40=O18),$BS$41:$CA$49)),0)</f>
        <v>0</v>
      </c>
      <c r="F41" s="2">
        <f t="array" aca="1" ref="F41" ca="1">IF(O17=C17,SUM(IF(($BR$41:$BR$49=C17)*($BS$40:$CA$40=O19),$BS$41:$CA$49)),0)</f>
        <v>0</v>
      </c>
      <c r="G41" s="2">
        <f t="array" aca="1" ref="G41" ca="1">IF(O17=C17,SUM(IF(($BR$41:$BR$49=C17)*($BS$40:$CA$40=O20),$BS$41:$CA$49)),0)</f>
        <v>0</v>
      </c>
      <c r="H41" s="2">
        <f t="array" aca="1" ref="H41" ca="1">IF(O17=C17,SUM(IF(($BR$41:$BR$49=C17)*($BS$40:$CA$40=O21),$BS$41:$CA$49)),0)</f>
        <v>0</v>
      </c>
      <c r="I41" s="2">
        <f t="array" aca="1" ref="I41" ca="1">IF(O17=C17,SUM(IF(($BR$41:$BR$49=C17)*($BS$40:$CA$40=O22),$BS$41:$CA$49)),0)</f>
        <v>0</v>
      </c>
      <c r="J41" s="2">
        <f t="array" aca="1" ref="J41" ca="1">IF(O17=C17,SUM(IF(($BR$41:$BR$49=C17)*($BS$40:$CA$40=O23),$BS$41:$CA$49)),0)</f>
        <v>0</v>
      </c>
      <c r="K41" s="2">
        <f t="array" aca="1" ref="K41" ca="1">IF(O17=C17,SUM(IF(($BR$41:$BR$49=C17)*($BS$40:$CA$40=O$24),$BS$41:$CA$49)),0)</f>
        <v>0</v>
      </c>
      <c r="L41" s="2">
        <f t="array" aca="1" ref="L41" ca="1">IF(O17=C17,SUM(IF(($BR$41:$BR$49=C17)*($BS$40:$CA$40=O$25),$BS$41:$CA$49)),0)</f>
        <v>0</v>
      </c>
      <c r="M41" s="4">
        <f t="array" aca="1" ref="M41" ca="1">IF(P17=C17,SUM(IF(($BR$41:$BR$49=C17)*($BS$40:$CA$40=P18),$BS$41:$CA$49)),0)</f>
        <v>0</v>
      </c>
      <c r="N41" s="2">
        <f t="array" aca="1" ref="N41" ca="1">IF(P17=C17,SUM(IF(($BR$41:$BR$49=C17)*($BS$40:$CA$40=P19),$BS$41:$CA$49)),0)</f>
        <v>0</v>
      </c>
      <c r="O41" s="2">
        <f t="array" aca="1" ref="O41" ca="1">IF(P17=C17,SUM(IF(($BR$41:$BR$49=C17)*($BS$40:$CA$40=P20),$BS$41:$CA$49)),0)</f>
        <v>0</v>
      </c>
      <c r="P41" s="2">
        <f t="array" aca="1" ref="P41" ca="1">IF(P17=C17,SUM(IF(($BR$41:$BR$49=C17)*($BS$40:$CA$40=P21),$BS$41:$CA$49)),0)</f>
        <v>0</v>
      </c>
      <c r="Q41" s="2">
        <f t="array" aca="1" ref="Q41" ca="1">IF(P17=C17,SUM(IF(($BR$41:$BR$49=C17)*($BS$40:$CA$40=P22),$BS$41:$CA$49)),0)</f>
        <v>0</v>
      </c>
      <c r="R41" s="2">
        <f t="array" aca="1" ref="R41" ca="1">IF(P17=C17,SUM(IF(($BR$41:$BR$49=C17)*($BS$40:$CA$40=P23),$BS$41:$CA$49)),0)</f>
        <v>0</v>
      </c>
      <c r="S41" s="2">
        <f t="array" aca="1" ref="S41" ca="1">IF(P17=C17,SUM(IF(($BR$41:$BR$49=C17)*($BS$40:$CA$40=P$24),$BS$41:$CA$49)),0)</f>
        <v>0</v>
      </c>
      <c r="T41" s="2">
        <f t="array" aca="1" ref="T41" ca="1">IF(P17=C17,SUM(IF(($BR$41:$BR$49=C17)*($BS$40:$CA$40=P$25),$BS$41:$CA$49)),0)</f>
        <v>0</v>
      </c>
      <c r="U41" s="4">
        <f t="array" aca="1" ref="U41" ca="1">IF(Q17=C17,SUM(IF(($BR$41:$BR$49=C17)*($BS$40:$CA$40=Q18),$BS$41:$CA$49)),0)</f>
        <v>0</v>
      </c>
      <c r="V41" s="2">
        <f t="array" aca="1" ref="V41" ca="1">IF(Q17=C17,SUM(IF(($BR$41:$BR$49=C17)*($BS$40:$CA$40=Q19),$BS$41:$CA$49)),0)</f>
        <v>0</v>
      </c>
      <c r="W41" s="2">
        <f t="array" aca="1" ref="W41" ca="1">IF(Q17=C17,SUM(IF(($BR$41:$BR$49=C17)*($BS$40:$CA$40=Q20),$BS$41:$CA$49)),0)</f>
        <v>0</v>
      </c>
      <c r="X41" s="2">
        <f t="array" aca="1" ref="X41" ca="1">IF(Q17=C17,SUM(IF(($BR$41:$BR$49=C17)*($BS$40:$CA$40=Q21),$BS$41:$CA$49)),0)</f>
        <v>0</v>
      </c>
      <c r="Y41" s="2">
        <f t="array" aca="1" ref="Y41" ca="1">IF(Q17=C17,SUM(IF(($BR$41:$BR$49=C17)*($BS$40:$CA$40=Q22),$BS$41:$CA$49)),0)</f>
        <v>0</v>
      </c>
      <c r="Z41" s="2">
        <f t="array" aca="1" ref="Z41" ca="1">IF(Q17=C17,SUM(IF(($BR$41:$BR$49=C17)*($BS$40:$CA$40=Q23),$BS$41:$CA$49)),0)</f>
        <v>0</v>
      </c>
      <c r="AA41" s="2">
        <f t="array" aca="1" ref="AA41" ca="1">IF(Q17=C17,SUM(IF(($BR$41:$BR$49=C17)*($BS$40:$CA$40=Q$24),$BS$41:$CA$49)),0)</f>
        <v>0</v>
      </c>
      <c r="AB41" s="2">
        <f t="array" aca="1" ref="AB41" ca="1">IF(Q17=C17,SUM(IF(($BR$41:$BR$49=C17)*($BS$40:$CA$40=Q$25),$BS$41:$CA$49)),0)</f>
        <v>0</v>
      </c>
      <c r="AC41" s="4">
        <f t="array" aca="1" ref="AC41" ca="1">IF(R17=C17,SUM(IF(($BR$41:$BR$49=C17)*($BS$40:$CA$40=R18),$BS$41:$CA$49)),0)</f>
        <v>0</v>
      </c>
      <c r="AD41" s="2">
        <f t="array" aca="1" ref="AD41" ca="1">IF(R17=C17,SUM(IF(($BR$41:$BR$49=C17)*($BS$40:$CA$40=R19),$BS$41:$CA$49)),0)</f>
        <v>0</v>
      </c>
      <c r="AE41" s="2">
        <f t="array" aca="1" ref="AE41" ca="1">IF(R17=C17,SUM(IF(($BR$41:$BR$49=C17)*($BS$40:$CA$40=R20),$BS$41:$CA$49)),0)</f>
        <v>0</v>
      </c>
      <c r="AF41" s="2">
        <f t="array" aca="1" ref="AF41" ca="1">IF(R17=C17,SUM(IF(($BR$41:$BR$49=C17)*($BS$40:$CA$40=R21),$BS$41:$CA$49)),0)</f>
        <v>0</v>
      </c>
      <c r="AG41" s="2">
        <f t="array" aca="1" ref="AG41" ca="1">IF(R17=C17,SUM(IF(($BR$41:$BR$49=C17)*($BS$40:$CA$40=R22),$BS$41:$CA$49)),0)</f>
        <v>0</v>
      </c>
      <c r="AH41" s="2">
        <f t="array" aca="1" ref="AH41" ca="1">IF(R17=C17,SUM(IF(($BR$41:$BR$49=C17)*($BS$40:$CA$40=R23),$BS$41:$CA$49)),0)</f>
        <v>0</v>
      </c>
      <c r="AI41" s="2">
        <f t="array" aca="1" ref="AI41" ca="1">IF(R17=C17,SUM(IF(($BR$41:$BR$49=C17)*($BS$40:$CA$40=R$24),$BS$41:$CA$49)),0)</f>
        <v>0</v>
      </c>
      <c r="AJ41" s="2">
        <f t="array" aca="1" ref="AJ41" ca="1">IF(R17=C17,SUM(IF(($BR$41:$BR$49=C17)*($BS$40:$CA$40=R$25),$BS$41:$CA$49)),0)</f>
        <v>0</v>
      </c>
      <c r="AK41" s="4">
        <f t="array" aca="1" ref="AK41" ca="1">IF(S17=C17,SUM(IF(($BR$41:$BR$49=C17)*($BS$40:$CA$40=S18),$BS$41:$CA$49)),0)</f>
        <v>0</v>
      </c>
      <c r="AL41" s="2">
        <f t="array" aca="1" ref="AL41" ca="1">IF(S17=C17,SUM(IF(($BR$41:$BR$49=C17)*($BS$40:$CA$40=S19),$BS$41:$CA$49)),0)</f>
        <v>0</v>
      </c>
      <c r="AM41" s="2">
        <f t="array" aca="1" ref="AM41" ca="1">IF(S17=C17,SUM(IF(($BR$41:$BR$49=C17)*($BS$40:$CA$40=S20),$BS$41:$CA$49)),0)</f>
        <v>0</v>
      </c>
      <c r="AN41" s="2">
        <f t="array" aca="1" ref="AN41" ca="1">IF(S17=C17,SUM(IF(($BR$41:$BR$49=C17)*($BS$40:$CA$40=S21),$BS$41:$CA$49)),0)</f>
        <v>0</v>
      </c>
      <c r="AO41" s="2">
        <f t="array" aca="1" ref="AO41" ca="1">IF(S17=C17,SUM(IF(($BR$41:$BR$49=C17)*($BS$40:$CA$40=S22),$BS$41:$CA$49)),0)</f>
        <v>0</v>
      </c>
      <c r="AP41" s="2">
        <f t="array" aca="1" ref="AP41" ca="1">IF(S17=C17,SUM(IF(($BR$41:$BR$49=C17)*($BS$40:$CA$40=S23),$BS$41:$CA$49)),0)</f>
        <v>0</v>
      </c>
      <c r="AQ41" s="2">
        <f t="array" aca="1" ref="AQ41" ca="1">IF(S17=C17,SUM(IF(($BR$41:$BR$49=C17)*($BS$40:$CA$40=S$24),$BS$41:$CA$49)),0)</f>
        <v>0</v>
      </c>
      <c r="AR41" s="2">
        <f t="array" aca="1" ref="AR41" ca="1">IF(S17=C17,SUM(IF(($BR$41:$BR$49=C17)*($BS$40:$CA$40=S$25),$BS$41:$CA$49)),0)</f>
        <v>0</v>
      </c>
      <c r="AS41" s="4">
        <f t="array" aca="1" ref="AS41" ca="1">IF(T17=C17,SUM(IF(($BR$41:$BR$49=C17)*($BS$40:$CA$40=T18),$BS$41:$CA$49)),0)</f>
        <v>0</v>
      </c>
      <c r="AT41" s="2">
        <f t="array" aca="1" ref="AT41" ca="1">IF(T17=C17,SUM(IF(($BR$41:$BR$49=C17)*($BS$40:$CA$40=T19),$BS$41:$CA$49)),0)</f>
        <v>0</v>
      </c>
      <c r="AU41" s="2">
        <f t="array" aca="1" ref="AU41" ca="1">IF(T17=C17,SUM(IF(($BR$41:$BR$49=C17)*($BS$40:$CA$40=T20),$BS$41:$CA$49)),0)</f>
        <v>0</v>
      </c>
      <c r="AV41" s="2">
        <f t="array" aca="1" ref="AV41" ca="1">IF(T17=C17,SUM(IF(($BR$41:$BR$49=C17)*($BS$40:$CA$40=T21),$BS$41:$CA$49)),0)</f>
        <v>0</v>
      </c>
      <c r="AW41" s="2">
        <f t="array" aca="1" ref="AW41" ca="1">IF(T17=C17,SUM(IF(($BR$41:$BR$49=C17)*($BS$40:$CA$40=T22),$BS$41:$CA$49)),0)</f>
        <v>0</v>
      </c>
      <c r="AX41" s="2">
        <f t="array" aca="1" ref="AX41" ca="1">IF(T17=C17,SUM(IF(($BR$41:$BR$49=C17)*($BS$40:$CA$40=T23),$BS$41:$CA$49)),0)</f>
        <v>0</v>
      </c>
      <c r="AY41" s="2">
        <f t="array" aca="1" ref="AY41" ca="1">IF(T17=C17,SUM(IF(($BR$41:$BR$49=C17)*($BS$40:$CA$40=T$24),$BS$41:$CA$49)),0)</f>
        <v>0</v>
      </c>
      <c r="AZ41" s="2">
        <f t="array" aca="1" ref="AZ41" ca="1">IF(T17=C17,SUM(IF(($BR$41:$BR$49=C17)*($BS$40:$CA$40=T$25),$BS$41:$CA$49)),0)</f>
        <v>0</v>
      </c>
      <c r="BA41" s="4">
        <f t="array" aca="1" ref="BA41" ca="1">IF(U17=C17,SUM(IF(($BR$41:$BR$49=C17)*($BS$40:$CA$40=U$18),$BS$41:$CA$49)),0)</f>
        <v>0</v>
      </c>
      <c r="BB41" s="2">
        <f t="array" aca="1" ref="BB41" ca="1">IF(U17=C17,SUM(IF(($BR$41:$BR$49=C17)*($BS$40:$CA$40=U$19),$BS$41:$CA$49)),0)</f>
        <v>0</v>
      </c>
      <c r="BC41" s="2">
        <f t="array" aca="1" ref="BC41" ca="1">IF(U17=C17,SUM(IF(($BR$41:$BR$49=C17)*($BS$40:$CA$40=U$20),$BS$41:$CA$49)),0)</f>
        <v>0</v>
      </c>
      <c r="BD41" s="2">
        <f t="array" aca="1" ref="BD41" ca="1">IF(U17=C17,SUM(IF(($BR$41:$BR$49=C17)*($BS$40:$CA$40=U$21),$BS$41:$CA$49)),0)</f>
        <v>0</v>
      </c>
      <c r="BE41" s="2">
        <f t="array" aca="1" ref="BE41" ca="1">IF(U17=C17,SUM(IF(($BR$41:$BR$49=C17)*($BS$40:$CA$40=U$22),$BS$41:$CA$49)),0)</f>
        <v>0</v>
      </c>
      <c r="BF41" s="2">
        <f t="array" aca="1" ref="BF41" ca="1">IF(U17=C17,SUM(IF(($BR$41:$BR$49=C17)*($BS$40:$CA$40=U$23),$BS$41:$CA$49)),0)</f>
        <v>0</v>
      </c>
      <c r="BG41" s="2">
        <f t="array" aca="1" ref="BG41" ca="1">IF(U17=C17,SUM(IF(($BR$41:$BR$49=C17)*($BS$40:$CA$40=U$24),$BS$41:$CA$49)),0)</f>
        <v>0</v>
      </c>
      <c r="BH41" s="2">
        <f t="array" aca="1" ref="BH41" ca="1">IF(U17=C17,SUM(IF(($BR$41:$BR$49=C17)*($BS$40:$CA$40=U$25),$BS$41:$CA$49)),0)</f>
        <v>0</v>
      </c>
      <c r="BI41" s="4">
        <f t="array" aca="1" ref="BI41" ca="1">IF(V17=C17,SUM(IF(($BR$41:$BR$49=C17)*($BS$40:$CA$40=V$18),$BS$41:$CA$49)),0)</f>
        <v>0</v>
      </c>
      <c r="BJ41" s="2">
        <f t="array" aca="1" ref="BJ41" ca="1">IF(V17=C17,SUM(IF(($BR$41:$BR$49=C17)*($BS$40:$CA$40=V$19),$BS$41:$CA$49)),0)</f>
        <v>0</v>
      </c>
      <c r="BK41" s="2">
        <f t="array" aca="1" ref="BK41" ca="1">IF(V17=C17,SUM(IF(($BR$41:$BR$49=C17)*($BS$40:$CA$40=V$20),$BS$41:$CA$49)),0)</f>
        <v>0</v>
      </c>
      <c r="BL41" s="2">
        <f t="array" aca="1" ref="BL41" ca="1">IF(V17=C17,SUM(IF(($BR$41:$BR$49=C17)*($BS$40:$CA$40=V$21),$BS$41:$CA$49)),0)</f>
        <v>0</v>
      </c>
      <c r="BM41" s="2">
        <f t="array" aca="1" ref="BM41" ca="1">IF(V17=C17,SUM(IF(($BR$41:$BR$49=C17)*($BS$40:$CA$40=V$22),$BS$41:$CA$49)),0)</f>
        <v>0</v>
      </c>
      <c r="BN41" s="2">
        <f t="array" aca="1" ref="BN41" ca="1">IF(V17=C17,SUM(IF(($BR$41:$BR$49=C17)*($BS$40:$CA$40=V$23),$BS$41:$CA$49)),0)</f>
        <v>0</v>
      </c>
      <c r="BO41" s="2">
        <f t="array" aca="1" ref="BO41" ca="1">IF(V17=C17,SUM(IF(($BR$41:$BR$49=C17)*($BS$40:$CA$40=V$24),$BS$41:$CA$49)),0)</f>
        <v>0</v>
      </c>
      <c r="BP41" s="13">
        <f t="array" aca="1" ref="BP41" ca="1">IF(V17=C17,SUM(IF(($BR$41:$BR$49=C17)*($BS$40:$CA$40=V$25),$BS$41:$CA$49)),0)</f>
        <v>0</v>
      </c>
      <c r="BR41" s="2" t="str">
        <f t="shared" ref="BR41:BR49" si="61">F4</f>
        <v>Langenthal 13</v>
      </c>
      <c r="BS41" s="5"/>
      <c r="BT41" s="6">
        <f ca="1">BT30-BS31</f>
        <v>0</v>
      </c>
      <c r="BU41" s="6">
        <f ca="1">BU30-BS32</f>
        <v>0</v>
      </c>
      <c r="BV41" s="6">
        <f ca="1">BV30-BS33</f>
        <v>0</v>
      </c>
      <c r="BW41" s="6">
        <f ca="1">BW30-BS34</f>
        <v>0</v>
      </c>
      <c r="BX41" s="6">
        <f ca="1">BX30-BS35</f>
        <v>0</v>
      </c>
      <c r="BY41" s="6">
        <f ca="1">BY30-BS36</f>
        <v>0</v>
      </c>
      <c r="BZ41" s="6">
        <f ca="1">BZ30-BS37</f>
        <v>0</v>
      </c>
      <c r="CA41" s="6">
        <f ca="1">CA30-BS38</f>
        <v>0</v>
      </c>
    </row>
    <row r="42" spans="2:79" s="2" customFormat="1" x14ac:dyDescent="0.25">
      <c r="E42" s="12">
        <f t="array" aca="1" ref="E42" ca="1">IF(O18=C18,SUM(IF(($BR$41:$BR$49=C18)*($BS$40:$CA$40=O17),$BS$41:$CA$49)),0)</f>
        <v>0</v>
      </c>
      <c r="F42" s="2">
        <f t="array" aca="1" ref="F42" ca="1">IF(O18=C18,SUM(IF(($BR$41:$BR$49=C18)*($BS$40:$CA$40=O19),$BS$41:$CA$49)),0)</f>
        <v>0</v>
      </c>
      <c r="G42" s="2">
        <f t="array" aca="1" ref="G42" ca="1">IF(O18=C18,SUM(IF(($BR$41:$BR$49=C18)*($BS$40:$CA$40=O20),$BS$41:$CA$49)),0)</f>
        <v>0</v>
      </c>
      <c r="H42" s="2">
        <f t="array" aca="1" ref="H42" ca="1">IF(O18=C18,SUM(IF(($BR$41:$BR$49=C18)*($BS$40:$CA$40=O21),$BS$41:$CA$49)),0)</f>
        <v>0</v>
      </c>
      <c r="I42" s="2">
        <f t="array" aca="1" ref="I42" ca="1">IF(O18=C18,SUM(IF(($BR$41:$BR$49=C18)*($BS$40:$CA$40=O22),$BS$41:$CA$49)),0)</f>
        <v>0</v>
      </c>
      <c r="J42" s="2">
        <f t="array" aca="1" ref="J42" ca="1">IF(O18=C18,SUM(IF(($BR$41:$BR$49=C18)*($BS$40:$CA$40=O23),$BS$41:$CA$49)),0)</f>
        <v>0</v>
      </c>
      <c r="K42" s="2">
        <f t="array" aca="1" ref="K42" ca="1">IF(O18=C18,SUM(IF(($BR$41:$BR$49=C18)*($BS$40:$CA$40=O$24),$BS$41:$CA$49)),0)</f>
        <v>0</v>
      </c>
      <c r="L42" s="2">
        <f t="array" aca="1" ref="L42" ca="1">IF(O18=C18,SUM(IF(($BR$41:$BR$49=C18)*($BS$40:$CA$40=O$25),$BS$41:$CA$49)),0)</f>
        <v>0</v>
      </c>
      <c r="M42" s="4">
        <f t="array" aca="1" ref="M42" ca="1">IF(P18=C18,SUM(IF(($BR$41:$BR$49=C18)*($BS$40:$CA$40=P17),$BS$41:$CA$49)),0)</f>
        <v>0</v>
      </c>
      <c r="N42" s="2">
        <f t="array" aca="1" ref="N42" ca="1">IF(P18=C18,SUM(IF(($BR$41:$BR$49=C18)*($BS$40:$CA$40=P19),$BS$41:$CA$49)),0)</f>
        <v>0</v>
      </c>
      <c r="O42" s="2">
        <f t="array" aca="1" ref="O42" ca="1">IF(P18=C18,SUM(IF(($BR$41:$BR$49=C18)*($BS$40:$CA$40=P20),$BS$41:$CA$49)),0)</f>
        <v>0</v>
      </c>
      <c r="P42" s="2">
        <f t="array" aca="1" ref="P42" ca="1">IF(P18=C18,SUM(IF(($BR$41:$BR$49=C18)*($BS$40:$CA$40=P21),$BS$41:$CA$49)),0)</f>
        <v>0</v>
      </c>
      <c r="Q42" s="2">
        <f t="array" aca="1" ref="Q42" ca="1">IF(P18=C18,SUM(IF(($BR$41:$BR$49=C18)*($BS$40:$CA$40=P22),$BS$41:$CA$49)),0)</f>
        <v>0</v>
      </c>
      <c r="R42" s="2">
        <f t="array" aca="1" ref="R42" ca="1">IF(P18=C18,SUM(IF(($BR$41:$BR$49=C18)*($BS$40:$CA$40=P23),$BS$41:$CA$49)),0)</f>
        <v>0</v>
      </c>
      <c r="S42" s="2">
        <f t="array" aca="1" ref="S42" ca="1">IF(P18=C18,SUM(IF(($BR$41:$BR$49=C18)*($BS$40:$CA$40=P$24),$BS$41:$CA$49)),0)</f>
        <v>0</v>
      </c>
      <c r="T42" s="2">
        <f t="array" aca="1" ref="T42" ca="1">IF(P18=C18,SUM(IF(($BR$41:$BR$49=C18)*($BS$40:$CA$40=P$25),$BS$41:$CA$49)),0)</f>
        <v>0</v>
      </c>
      <c r="U42" s="4">
        <f t="array" aca="1" ref="U42" ca="1">IF(Q18=C18,SUM(IF(($BR$41:$BR$49=C18)*($BS$40:$CA$40=Q17),$BS$41:$CA$49)),0)</f>
        <v>0</v>
      </c>
      <c r="V42" s="2">
        <f t="array" aca="1" ref="V42" ca="1">IF(Q18=C18,SUM(IF(($BR$41:$BR$49=C18)*($BS$40:$CA$40=Q19),$BS$41:$CA$49)),0)</f>
        <v>0</v>
      </c>
      <c r="W42" s="2">
        <f t="array" aca="1" ref="W42" ca="1">IF(Q18=C18,SUM(IF(($BR$41:$BR$49=C18)*($BS$40:$CA$40=Q20),$BS$41:$CA$49)),0)</f>
        <v>0</v>
      </c>
      <c r="X42" s="2">
        <f t="array" aca="1" ref="X42" ca="1">IF(Q18=C18,SUM(IF(($BR$41:$BR$49=C18)*($BS$40:$CA$40=Q21),$BS$41:$CA$49)),0)</f>
        <v>0</v>
      </c>
      <c r="Y42" s="2">
        <f t="array" aca="1" ref="Y42" ca="1">IF(Q18=C18,SUM(IF(($BR$41:$BR$49=C18)*($BS$40:$CA$40=Q22),$BS$41:$CA$49)),0)</f>
        <v>0</v>
      </c>
      <c r="Z42" s="2">
        <f t="array" aca="1" ref="Z42" ca="1">IF(Q18=C18,SUM(IF(($BR$41:$BR$49=C18)*($BS$40:$CA$40=Q23),$BS$41:$CA$49)),0)</f>
        <v>0</v>
      </c>
      <c r="AA42" s="2">
        <f t="array" aca="1" ref="AA42" ca="1">IF(Q18=C18,SUM(IF(($BR$41:$BR$49=C18)*($BS$40:$CA$40=Q$24),$BS$41:$CA$49)),0)</f>
        <v>0</v>
      </c>
      <c r="AB42" s="2">
        <f t="array" aca="1" ref="AB42" ca="1">IF(Q18=C18,SUM(IF(($BR$41:$BR$49=C18)*($BS$40:$CA$40=Q$25),$BS$41:$CA$49)),0)</f>
        <v>0</v>
      </c>
      <c r="AC42" s="4">
        <f t="array" aca="1" ref="AC42" ca="1">IF(R18=C18,SUM(IF(($BR$41:$BR$49=C18)*($BS$40:$CA$40=R17),$BS$41:$CA$49)),0)</f>
        <v>0</v>
      </c>
      <c r="AD42" s="2">
        <f t="array" aca="1" ref="AD42" ca="1">IF(R18=C18,SUM(IF(($BR$41:$BR$49=C18)*($BS$40:$CA$40=R19),$BS$41:$CA$49)),0)</f>
        <v>0</v>
      </c>
      <c r="AE42" s="2">
        <f t="array" aca="1" ref="AE42" ca="1">IF(R18=C18,SUM(IF(($BR$41:$BR$49=C18)*($BS$40:$CA$40=R20),$BS$41:$CA$49)),0)</f>
        <v>0</v>
      </c>
      <c r="AF42" s="2">
        <f t="array" aca="1" ref="AF42" ca="1">IF(R18=C18,SUM(IF(($BR$41:$BR$49=C18)*($BS$40:$CA$40=R21),$BS$41:$CA$49)),0)</f>
        <v>0</v>
      </c>
      <c r="AG42" s="2">
        <f t="array" aca="1" ref="AG42" ca="1">IF(R18=C18,SUM(IF(($BR$41:$BR$49=C18)*($BS$40:$CA$40=R22),$BS$41:$CA$49)),0)</f>
        <v>0</v>
      </c>
      <c r="AH42" s="2">
        <f t="array" aca="1" ref="AH42" ca="1">IF(R18=C18,SUM(IF(($BR$41:$BR$49=C18)*($BS$40:$CA$40=R23),$BS$41:$CA$49)),0)</f>
        <v>0</v>
      </c>
      <c r="AI42" s="2">
        <f t="array" aca="1" ref="AI42" ca="1">IF(R18=C18,SUM(IF(($BR$41:$BR$49=C18)*($BS$40:$CA$40=R$24),$BS$41:$CA$49)),0)</f>
        <v>0</v>
      </c>
      <c r="AJ42" s="2">
        <f t="array" aca="1" ref="AJ42" ca="1">IF(R18=C18,SUM(IF(($BR$41:$BR$49=C18)*($BS$40:$CA$40=R$25),$BS$41:$CA$49)),0)</f>
        <v>0</v>
      </c>
      <c r="AK42" s="4">
        <f t="array" aca="1" ref="AK42" ca="1">IF(S18=C18,SUM(IF(($BR$41:$BR$49=C18)*($BS$40:$CA$40=S17),$BS$41:$CA$49)),0)</f>
        <v>0</v>
      </c>
      <c r="AL42" s="2">
        <f t="array" aca="1" ref="AL42" ca="1">IF(S18=C18,SUM(IF(($BR$41:$BR$49=C18)*($BS$40:$CA$40=S19),$BS$41:$CA$49)),0)</f>
        <v>0</v>
      </c>
      <c r="AM42" s="2">
        <f t="array" aca="1" ref="AM42" ca="1">IF(S18=C18,SUM(IF(($BR$41:$BR$49=C18)*($BS$40:$CA$40=S20),$BS$41:$CA$49)),0)</f>
        <v>0</v>
      </c>
      <c r="AN42" s="2">
        <f t="array" aca="1" ref="AN42" ca="1">IF(S18=C18,SUM(IF(($BR$41:$BR$49=C18)*($BS$40:$CA$40=S21),$BS$41:$CA$49)),0)</f>
        <v>0</v>
      </c>
      <c r="AO42" s="2">
        <f t="array" aca="1" ref="AO42" ca="1">IF(S18=C18,SUM(IF(($BR$41:$BR$49=C18)*($BS$40:$CA$40=S22),$BS$41:$CA$49)),0)</f>
        <v>0</v>
      </c>
      <c r="AP42" s="2">
        <f t="array" aca="1" ref="AP42" ca="1">IF(S18=C18,SUM(IF(($BR$41:$BR$49=C18)*($BS$40:$CA$40=S23),$BS$41:$CA$49)),0)</f>
        <v>0</v>
      </c>
      <c r="AQ42" s="2">
        <f t="array" aca="1" ref="AQ42" ca="1">IF(S18=C18,SUM(IF(($BR$41:$BR$49=C18)*($BS$40:$CA$40=S$24),$BS$41:$CA$49)),0)</f>
        <v>0</v>
      </c>
      <c r="AR42" s="2">
        <f t="array" aca="1" ref="AR42" ca="1">IF(S18=C18,SUM(IF(($BR$41:$BR$49=C18)*($BS$40:$CA$40=S$25),$BS$41:$CA$49)),0)</f>
        <v>0</v>
      </c>
      <c r="AS42" s="4">
        <f t="array" aca="1" ref="AS42" ca="1">IF(T18=C18,SUM(IF(($BR$41:$BR$49=C18)*($BS$40:$CA$40=T17),$BS$41:$CA$49)),0)</f>
        <v>0</v>
      </c>
      <c r="AT42" s="2">
        <f t="array" aca="1" ref="AT42" ca="1">IF(T18=C18,SUM(IF(($BR$41:$BR$49=C18)*($BS$40:$CA$40=T19),$BS$41:$CA$49)),0)</f>
        <v>0</v>
      </c>
      <c r="AU42" s="2">
        <f t="array" aca="1" ref="AU42" ca="1">IF(T18=C18,SUM(IF(($BR$41:$BR$49=C18)*($BS$40:$CA$40=T20),$BS$41:$CA$49)),0)</f>
        <v>0</v>
      </c>
      <c r="AV42" s="2">
        <f t="array" aca="1" ref="AV42" ca="1">IF(T18=C18,SUM(IF(($BR$41:$BR$49=C18)*($BS$40:$CA$40=T21),$BS$41:$CA$49)),0)</f>
        <v>0</v>
      </c>
      <c r="AW42" s="2">
        <f t="array" aca="1" ref="AW42" ca="1">IF(T18=C18,SUM(IF(($BR$41:$BR$49=C18)*($BS$40:$CA$40=T22),$BS$41:$CA$49)),0)</f>
        <v>0</v>
      </c>
      <c r="AX42" s="2">
        <f t="array" aca="1" ref="AX42" ca="1">IF(T18=C18,SUM(IF(($BR$41:$BR$49=C18)*($BS$40:$CA$40=T23),$BS$41:$CA$49)),0)</f>
        <v>0</v>
      </c>
      <c r="AY42" s="2">
        <f t="array" aca="1" ref="AY42" ca="1">IF(T18=C18,SUM(IF(($BR$41:$BR$49=C18)*($BS$40:$CA$40=T$24),$BS$41:$CA$49)),0)</f>
        <v>0</v>
      </c>
      <c r="AZ42" s="2">
        <f t="array" aca="1" ref="AZ42" ca="1">IF(T18=C18,SUM(IF(($BR$41:$BR$49=C18)*($BS$40:$CA$40=T$25),$BS$41:$CA$49)),0)</f>
        <v>0</v>
      </c>
      <c r="BA42" s="4">
        <f t="array" aca="1" ref="BA42" ca="1">IF(U18=C18,SUM(IF(($BR$41:$BR$49=C18)*($BS$40:$CA$40=U$17),$BS$41:$CA$49)),0)</f>
        <v>0</v>
      </c>
      <c r="BB42" s="2">
        <f t="array" aca="1" ref="BB42" ca="1">IF(U18=C18,SUM(IF(($BR$41:$BR$49=C18)*($BS$40:$CA$40=U$19),$BS$41:$CA$49)),0)</f>
        <v>0</v>
      </c>
      <c r="BC42" s="2">
        <f t="array" aca="1" ref="BC42" ca="1">IF(U18=C18,SUM(IF(($BR$41:$BR$49=C18)*($BS$40:$CA$40=U$20),$BS$41:$CA$49)),0)</f>
        <v>0</v>
      </c>
      <c r="BD42" s="2">
        <f t="array" aca="1" ref="BD42" ca="1">IF(U18=C18,SUM(IF(($BR$41:$BR$49=C18)*($BS$40:$CA$40=U$21),$BS$41:$CA$49)),0)</f>
        <v>0</v>
      </c>
      <c r="BE42" s="2">
        <f t="array" aca="1" ref="BE42" ca="1">IF(U18=C18,SUM(IF(($BR$41:$BR$49=C18)*($BS$40:$CA$40=U$22),$BS$41:$CA$49)),0)</f>
        <v>0</v>
      </c>
      <c r="BF42" s="2">
        <f t="array" aca="1" ref="BF42" ca="1">IF(U18=C18,SUM(IF(($BR$41:$BR$49=C18)*($BS$40:$CA$40=U$23),$BS$41:$CA$49)),0)</f>
        <v>0</v>
      </c>
      <c r="BG42" s="2">
        <f t="array" aca="1" ref="BG42" ca="1">IF(U18=C18,SUM(IF(($BR$41:$BR$49=C18)*($BS$40:$CA$40=U$24),$BS$41:$CA$49)),0)</f>
        <v>0</v>
      </c>
      <c r="BH42" s="2">
        <f t="array" aca="1" ref="BH42" ca="1">IF(U18=C18,SUM(IF(($BR$41:$BR$49=C18)*($BS$40:$CA$40=U$25),$BS$41:$CA$49)),0)</f>
        <v>0</v>
      </c>
      <c r="BI42" s="4">
        <f t="array" aca="1" ref="BI42" ca="1">IF(V18=C18,SUM(IF(($BR$41:$BR$49=C18)*($BS$40:$CA$40=V$18),$BS$41:$CA$49)),0)</f>
        <v>0</v>
      </c>
      <c r="BJ42" s="2">
        <f t="array" aca="1" ref="BJ42" ca="1">IF(V18=C18,SUM(IF(($BR$41:$BR$49=C18)*($BS$40:$CA$40=V$19),$BS$41:$CA$49)),0)</f>
        <v>0</v>
      </c>
      <c r="BK42" s="2">
        <f t="array" aca="1" ref="BK42" ca="1">IF(V18=C18,SUM(IF(($BR$41:$BR$49=C18)*($BS$40:$CA$40=V$20),$BS$41:$CA$49)),0)</f>
        <v>0</v>
      </c>
      <c r="BL42" s="2">
        <f t="array" aca="1" ref="BL42" ca="1">IF(V18=C18,SUM(IF(($BR$41:$BR$49=C18)*($BS$40:$CA$40=V$21),$BS$41:$CA$49)),0)</f>
        <v>0</v>
      </c>
      <c r="BM42" s="2">
        <f t="array" aca="1" ref="BM42" ca="1">IF(V18=C18,SUM(IF(($BR$41:$BR$49=C18)*($BS$40:$CA$40=V$22),$BS$41:$CA$49)),0)</f>
        <v>0</v>
      </c>
      <c r="BN42" s="2">
        <f t="array" aca="1" ref="BN42" ca="1">IF(V18=C18,SUM(IF(($BR$41:$BR$49=C18)*($BS$40:$CA$40=V$23),$BS$41:$CA$49)),0)</f>
        <v>0</v>
      </c>
      <c r="BO42" s="2">
        <f t="array" aca="1" ref="BO42" ca="1">IF(V18=C18,SUM(IF(($BR$41:$BR$49=C18)*($BS$40:$CA$40=V$24),$BS$41:$CA$49)),0)</f>
        <v>0</v>
      </c>
      <c r="BP42" s="13">
        <f t="array" aca="1" ref="BP42" ca="1">IF(V18=C18,SUM(IF(($BR$41:$BR$49=C18)*($BS$40:$CA$40=V$25),$BS$41:$CA$49)),0)</f>
        <v>0</v>
      </c>
      <c r="BR42" s="2" t="str">
        <f t="shared" si="61"/>
        <v>Thun 13_1</v>
      </c>
      <c r="BS42" s="7">
        <f ca="1">IF(BT41="","",-1*BT41)</f>
        <v>0</v>
      </c>
      <c r="BT42" s="5"/>
      <c r="BU42" s="6">
        <f ca="1">BU31-BT32</f>
        <v>0</v>
      </c>
      <c r="BV42" s="6">
        <f ca="1">BV31-BT33</f>
        <v>0</v>
      </c>
      <c r="BW42" s="6">
        <f ca="1">BW31-BT34</f>
        <v>0</v>
      </c>
      <c r="BX42" s="6">
        <f ca="1">BX31-BT35</f>
        <v>0</v>
      </c>
      <c r="BY42" s="6">
        <f ca="1">BY31-BT36</f>
        <v>0</v>
      </c>
      <c r="BZ42" s="6">
        <f ca="1">BZ31-BT37</f>
        <v>0</v>
      </c>
      <c r="CA42" s="6">
        <f ca="1">CA31-BT38</f>
        <v>0</v>
      </c>
    </row>
    <row r="43" spans="2:79" s="2" customFormat="1" x14ac:dyDescent="0.25">
      <c r="E43" s="12">
        <f t="array" aca="1" ref="E43" ca="1">IF(O19=C19,SUM(IF(($BR$41:$BR$49=C19)*($BS$40:$CA$40=O17),$BS$41:$CA$49)),0)</f>
        <v>0</v>
      </c>
      <c r="F43" s="2">
        <f t="array" aca="1" ref="F43" ca="1">IF(O19=C19,SUM(IF(($BR$41:$BR$49=C19)*($BS$40:$CA$40=O18),$BS$41:$CA$49)),0)</f>
        <v>0</v>
      </c>
      <c r="G43" s="2">
        <f t="array" aca="1" ref="G43" ca="1">IF(O19=C19,SUM(IF(($BR$41:$BR$49=C19)*($BS$40:$CA$40=O20),$BS$41:$CA$49)),0)</f>
        <v>0</v>
      </c>
      <c r="H43" s="2">
        <f t="array" aca="1" ref="H43" ca="1">IF(O19=C19,SUM(IF(($BR$41:$BR$49=C19)*($BS$40:$CA$40=O21),$BS$41:$CA$49)),0)</f>
        <v>0</v>
      </c>
      <c r="I43" s="2">
        <f t="array" aca="1" ref="I43" ca="1">IF(O19=C19,SUM(IF(($BR$41:$BR$49=C19)*($BS$40:$CA$40=O22),$BS$41:$CA$49)),0)</f>
        <v>0</v>
      </c>
      <c r="J43" s="2">
        <f t="array" aca="1" ref="J43" ca="1">IF(O19=C19,SUM(IF(($BR$41:$BR$49=C19)*($BS$40:$CA$40=O23),$BS$41:$CA$49)),0)</f>
        <v>0</v>
      </c>
      <c r="K43" s="2">
        <f t="array" aca="1" ref="K43" ca="1">IF(O19=C19,SUM(IF(($BR$41:$BR$49=C19)*($BS$40:$CA$40=O$24),$BS$41:$CA$49)),0)</f>
        <v>0</v>
      </c>
      <c r="L43" s="2">
        <f t="array" aca="1" ref="L43" ca="1">IF(O19=C19,SUM(IF(($BR$41:$BR$49=C19)*($BS$40:$CA$40=O$25),$BS$41:$CA$49)),0)</f>
        <v>0</v>
      </c>
      <c r="M43" s="4">
        <f t="array" aca="1" ref="M43" ca="1">IF(P19=C19,SUM(IF(($BR$41:$BR$49=C19)*($BS$40:$CA$40=P17),$BS$41:$CA$49)),0)</f>
        <v>0</v>
      </c>
      <c r="N43" s="2">
        <f t="array" aca="1" ref="N43" ca="1">IF(P19=C19,SUM(IF(($BR$41:$BR$49=C19)*($BS$40:$CA$40=P18),$BS$41:$CA$49)),0)</f>
        <v>0</v>
      </c>
      <c r="O43" s="2">
        <f t="array" aca="1" ref="O43" ca="1">IF(P19=C19,SUM(IF(($BR$41:$BR$49=C19)*($BS$40:$CA$40=P20),$BS$41:$CA$49)),0)</f>
        <v>0</v>
      </c>
      <c r="P43" s="2">
        <f t="array" aca="1" ref="P43" ca="1">IF(P19=C19,SUM(IF(($BR$41:$BR$49=C19)*($BS$40:$CA$40=P21),$BS$41:$CA$49)),0)</f>
        <v>0</v>
      </c>
      <c r="Q43" s="2">
        <f t="array" aca="1" ref="Q43" ca="1">IF(P19=C19,SUM(IF(($BR$41:$BR$49=C19)*($BS$40:$CA$40=P22),$BS$41:$CA$49)),0)</f>
        <v>0</v>
      </c>
      <c r="R43" s="2">
        <f t="array" aca="1" ref="R43" ca="1">IF(P19=C19,SUM(IF(($BR$41:$BR$49=C19)*($BS$40:$CA$40=P23),$BS$41:$CA$49)),0)</f>
        <v>0</v>
      </c>
      <c r="S43" s="2">
        <f t="array" aca="1" ref="S43" ca="1">IF(P19=C19,SUM(IF(($BR$41:$BR$49=C19)*($BS$40:$CA$40=P$24),$BS$41:$CA$49)),0)</f>
        <v>0</v>
      </c>
      <c r="T43" s="2">
        <f t="array" aca="1" ref="T43" ca="1">IF(P19=C19,SUM(IF(($BR$41:$BR$49=C19)*($BS$40:$CA$40=P$25),$BS$41:$CA$49)),0)</f>
        <v>0</v>
      </c>
      <c r="U43" s="4">
        <f t="array" aca="1" ref="U43" ca="1">IF(Q19=C19,SUM(IF(($BR$41:$BR$49=C19)*($BS$40:$CA$40=Q17),$BS$41:$CA$49)),0)</f>
        <v>0</v>
      </c>
      <c r="V43" s="2">
        <f t="array" aca="1" ref="V43" ca="1">IF(Q19=C19,SUM(IF(($BR$41:$BR$49=C19)*($BS$40:$CA$40=Q18),$BS$41:$CA$49)),0)</f>
        <v>0</v>
      </c>
      <c r="W43" s="2">
        <f t="array" aca="1" ref="W43" ca="1">IF(Q19=C19,SUM(IF(($BR$41:$BR$49=C19)*($BS$40:$CA$40=Q20),$BS$41:$CA$49)),0)</f>
        <v>0</v>
      </c>
      <c r="X43" s="2">
        <f t="array" aca="1" ref="X43" ca="1">IF(Q19=C19,SUM(IF(($BR$41:$BR$49=C19)*($BS$40:$CA$40=Q21),$BS$41:$CA$49)),0)</f>
        <v>0</v>
      </c>
      <c r="Y43" s="2">
        <f t="array" aca="1" ref="Y43" ca="1">IF(Q19=C19,SUM(IF(($BR$41:$BR$49=C19)*($BS$40:$CA$40=Q22),$BS$41:$CA$49)),0)</f>
        <v>0</v>
      </c>
      <c r="Z43" s="2">
        <f t="array" aca="1" ref="Z43" ca="1">IF(Q19=C19,SUM(IF(($BR$41:$BR$49=C19)*($BS$40:$CA$40=Q23),$BS$41:$CA$49)),0)</f>
        <v>0</v>
      </c>
      <c r="AA43" s="2">
        <f t="array" aca="1" ref="AA43" ca="1">IF(Q19=C19,SUM(IF(($BR$41:$BR$49=C19)*($BS$40:$CA$40=Q$24),$BS$41:$CA$49)),0)</f>
        <v>0</v>
      </c>
      <c r="AB43" s="2">
        <f t="array" aca="1" ref="AB43" ca="1">IF(Q19=C19,SUM(IF(($BR$41:$BR$49=C19)*($BS$40:$CA$40=Q$25),$BS$41:$CA$49)),0)</f>
        <v>0</v>
      </c>
      <c r="AC43" s="4">
        <f t="array" aca="1" ref="AC43" ca="1">IF(R19=C19,SUM(IF(($BR$41:$BR$49=C19)*($BS$40:$CA$40=R17),$BS$41:$CA$49)),0)</f>
        <v>0</v>
      </c>
      <c r="AD43" s="2">
        <f t="array" aca="1" ref="AD43" ca="1">IF(R19=C19,SUM(IF(($BR$41:$BR$49=C19)*($BS$40:$CA$40=R18),$BS$41:$CA$49)),0)</f>
        <v>0</v>
      </c>
      <c r="AE43" s="2">
        <f t="array" aca="1" ref="AE43" ca="1">IF(R19=C19,SUM(IF(($BR$41:$BR$49=C19)*($BS$40:$CA$40=R20),$BS$41:$CA$49)),0)</f>
        <v>0</v>
      </c>
      <c r="AF43" s="2">
        <f t="array" aca="1" ref="AF43" ca="1">IF(R19=C19,SUM(IF(($BR$41:$BR$49=C19)*($BS$40:$CA$40=R21),$BS$41:$CA$49)),0)</f>
        <v>0</v>
      </c>
      <c r="AG43" s="2">
        <f t="array" aca="1" ref="AG43" ca="1">IF(R19=C19,SUM(IF(($BR$41:$BR$49=C19)*($BS$40:$CA$40=R22),$BS$41:$CA$49)),0)</f>
        <v>0</v>
      </c>
      <c r="AH43" s="2">
        <f t="array" aca="1" ref="AH43" ca="1">IF(R19=C19,SUM(IF(($BR$41:$BR$49=C19)*($BS$40:$CA$40=R23),$BS$41:$CA$49)),0)</f>
        <v>0</v>
      </c>
      <c r="AI43" s="2">
        <f t="array" aca="1" ref="AI43" ca="1">IF(R19=C19,SUM(IF(($BR$41:$BR$49=C19)*($BS$40:$CA$40=R$24),$BS$41:$CA$49)),0)</f>
        <v>0</v>
      </c>
      <c r="AJ43" s="2">
        <f t="array" aca="1" ref="AJ43" ca="1">IF(R19=C19,SUM(IF(($BR$41:$BR$49=C19)*($BS$40:$CA$40=R$25),$BS$41:$CA$49)),0)</f>
        <v>0</v>
      </c>
      <c r="AK43" s="4">
        <f t="array" aca="1" ref="AK43" ca="1">IF(S19=C19,SUM(IF(($BR$41:$BR$49=C19)*($BS$40:$CA$40=S17),$BS$41:$CA$49)),0)</f>
        <v>0</v>
      </c>
      <c r="AL43" s="2">
        <f t="array" aca="1" ref="AL43" ca="1">IF(S19=C19,SUM(IF(($BR$41:$BR$49=C19)*($BS$40:$CA$40=S18),$BS$41:$CA$49)),0)</f>
        <v>0</v>
      </c>
      <c r="AM43" s="2">
        <f t="array" aca="1" ref="AM43" ca="1">IF(S19=C19,SUM(IF(($BR$41:$BR$49=C19)*($BS$40:$CA$40=S20),$BS$41:$CA$49)),0)</f>
        <v>0</v>
      </c>
      <c r="AN43" s="2">
        <f t="array" aca="1" ref="AN43" ca="1">IF(S19=C19,SUM(IF(($BR$41:$BR$49=C19)*($BS$40:$CA$40=S21),$BS$41:$CA$49)),0)</f>
        <v>0</v>
      </c>
      <c r="AO43" s="2">
        <f t="array" aca="1" ref="AO43" ca="1">IF(S19=C19,SUM(IF(($BR$41:$BR$49=C19)*($BS$40:$CA$40=S22),$BS$41:$CA$49)),0)</f>
        <v>0</v>
      </c>
      <c r="AP43" s="2">
        <f t="array" aca="1" ref="AP43" ca="1">IF(S19=C19,SUM(IF(($BR$41:$BR$49=C19)*($BS$40:$CA$40=S23),$BS$41:$CA$49)),0)</f>
        <v>0</v>
      </c>
      <c r="AQ43" s="2">
        <f t="array" aca="1" ref="AQ43" ca="1">IF(S19=C19,SUM(IF(($BR$41:$BR$49=C19)*($BS$40:$CA$40=S$24),$BS$41:$CA$49)),0)</f>
        <v>0</v>
      </c>
      <c r="AR43" s="2">
        <f t="array" aca="1" ref="AR43" ca="1">IF(S19=C19,SUM(IF(($BR$41:$BR$49=C19)*($BS$40:$CA$40=S$25),$BS$41:$CA$49)),0)</f>
        <v>0</v>
      </c>
      <c r="AS43" s="4">
        <f t="array" aca="1" ref="AS43" ca="1">IF(T19=C19,SUM(IF(($BR$41:$BR$49=C19)*($BS$40:$CA$40=T17),$BS$41:$CA$49)),0)</f>
        <v>0</v>
      </c>
      <c r="AT43" s="2">
        <f t="array" aca="1" ref="AT43" ca="1">IF(T19=C19,SUM(IF(($BR$41:$BR$49=C19)*($BS$40:$CA$40=T18),$BS$41:$CA$49)),0)</f>
        <v>0</v>
      </c>
      <c r="AU43" s="2">
        <f t="array" aca="1" ref="AU43" ca="1">IF(T19=C19,SUM(IF(($BR$41:$BR$49=C19)*($BS$40:$CA$40=T20),$BS$41:$CA$49)),0)</f>
        <v>0</v>
      </c>
      <c r="AV43" s="2">
        <f t="array" aca="1" ref="AV43" ca="1">IF(T19=C19,SUM(IF(($BR$41:$BR$49=C19)*($BS$40:$CA$40=T21),$BS$41:$CA$49)),0)</f>
        <v>0</v>
      </c>
      <c r="AW43" s="2">
        <f t="array" aca="1" ref="AW43" ca="1">IF(T19=C19,SUM(IF(($BR$41:$BR$49=C19)*($BS$40:$CA$40=T22),$BS$41:$CA$49)),0)</f>
        <v>0</v>
      </c>
      <c r="AX43" s="2">
        <f t="array" aca="1" ref="AX43" ca="1">IF(T19=C19,SUM(IF(($BR$41:$BR$49=C19)*($BS$40:$CA$40=T23),$BS$41:$CA$49)),0)</f>
        <v>0</v>
      </c>
      <c r="AY43" s="2">
        <f t="array" aca="1" ref="AY43" ca="1">IF(T19=C19,SUM(IF(($BR$41:$BR$49=C19)*($BS$40:$CA$40=T$24),$BS$41:$CA$49)),0)</f>
        <v>0</v>
      </c>
      <c r="AZ43" s="2">
        <f t="array" aca="1" ref="AZ43" ca="1">IF(T19=C19,SUM(IF(($BR$41:$BR$49=C19)*($BS$40:$CA$40=T$25),$BS$41:$CA$49)),0)</f>
        <v>0</v>
      </c>
      <c r="BA43" s="4">
        <f t="array" aca="1" ref="BA43" ca="1">IF(U19=C19,SUM(IF(($BR$41:$BR$49=C19)*($BS$40:$CA$40=U$17),$BS$41:$CA$49)),0)</f>
        <v>0</v>
      </c>
      <c r="BB43" s="2">
        <f t="array" aca="1" ref="BB43" ca="1">IF(U19=C19,SUM(IF(($BR$41:$BR$49=C19)*($BS$40:$CA$40=U$18),$BS$41:$CA$49)),0)</f>
        <v>0</v>
      </c>
      <c r="BC43" s="2">
        <f t="array" aca="1" ref="BC43" ca="1">IF(U19=C19,SUM(IF(($BR$41:$BR$49=C19)*($BS$40:$CA$40=U$20),$BS$41:$CA$49)),0)</f>
        <v>0</v>
      </c>
      <c r="BD43" s="2">
        <f t="array" aca="1" ref="BD43" ca="1">IF(U19=C19,SUM(IF(($BR$41:$BR$49=C19)*($BS$40:$CA$40=U$21),$BS$41:$CA$49)),0)</f>
        <v>0</v>
      </c>
      <c r="BE43" s="2">
        <f t="array" aca="1" ref="BE43" ca="1">IF(U19=C19,SUM(IF(($BR$41:$BR$49=C19)*($BS$40:$CA$40=U$22),$BS$41:$CA$49)),0)</f>
        <v>0</v>
      </c>
      <c r="BF43" s="2">
        <f t="array" aca="1" ref="BF43" ca="1">IF(U19=C19,SUM(IF(($BR$41:$BR$49=C19)*($BS$40:$CA$40=U$23),$BS$41:$CA$49)),0)</f>
        <v>0</v>
      </c>
      <c r="BG43" s="2">
        <f t="array" aca="1" ref="BG43" ca="1">IF(U19=C19,SUM(IF(($BR$41:$BR$49=C19)*($BS$40:$CA$40=U$24),$BS$41:$CA$49)),0)</f>
        <v>0</v>
      </c>
      <c r="BH43" s="2">
        <f t="array" aca="1" ref="BH43" ca="1">IF(U19=C19,SUM(IF(($BR$41:$BR$49=C19)*($BS$40:$CA$40=U$25),$BS$41:$CA$49)),0)</f>
        <v>0</v>
      </c>
      <c r="BI43" s="4">
        <f t="array" aca="1" ref="BI43" ca="1">IF(V19=C19,SUM(IF(($BR$41:$BR$49=C19)*($BS$40:$CA$40=V$18),$BS$41:$CA$49)),0)</f>
        <v>0</v>
      </c>
      <c r="BJ43" s="2">
        <f t="array" aca="1" ref="BJ43" ca="1">IF(V19=C19,SUM(IF(($BR$41:$BR$49=C19)*($BS$40:$CA$40=V$19),$BS$41:$CA$49)),0)</f>
        <v>0</v>
      </c>
      <c r="BK43" s="2">
        <f t="array" aca="1" ref="BK43" ca="1">IF(V19=C19,SUM(IF(($BR$41:$BR$49=C19)*($BS$40:$CA$40=V$20),$BS$41:$CA$49)),0)</f>
        <v>0</v>
      </c>
      <c r="BL43" s="2">
        <f t="array" aca="1" ref="BL43" ca="1">IF(V19=C19,SUM(IF(($BR$41:$BR$49=C19)*($BS$40:$CA$40=V$21),$BS$41:$CA$49)),0)</f>
        <v>0</v>
      </c>
      <c r="BM43" s="2">
        <f t="array" aca="1" ref="BM43" ca="1">IF(V19=C19,SUM(IF(($BR$41:$BR$49=C19)*($BS$40:$CA$40=V$22),$BS$41:$CA$49)),0)</f>
        <v>0</v>
      </c>
      <c r="BN43" s="2">
        <f t="array" aca="1" ref="BN43" ca="1">IF(V19=C19,SUM(IF(($BR$41:$BR$49=C19)*($BS$40:$CA$40=V$23),$BS$41:$CA$49)),0)</f>
        <v>0</v>
      </c>
      <c r="BO43" s="2">
        <f t="array" aca="1" ref="BO43" ca="1">IF(V19=C19,SUM(IF(($BR$41:$BR$49=C19)*($BS$40:$CA$40=V$24),$BS$41:$CA$49)),0)</f>
        <v>0</v>
      </c>
      <c r="BP43" s="13">
        <f t="array" aca="1" ref="BP43" ca="1">IF(V19=C19,SUM(IF(($BR$41:$BR$49=C19)*($BS$40:$CA$40=V$25),$BS$41:$CA$49)),0)</f>
        <v>0</v>
      </c>
      <c r="BR43" s="2" t="str">
        <f t="shared" si="61"/>
        <v>Thun 13_2</v>
      </c>
      <c r="BS43" s="7">
        <f ca="1">IF(BU41="","",-1*BU41)</f>
        <v>0</v>
      </c>
      <c r="BT43" s="7">
        <f ca="1">IF(BU42="","",-1*BU42)</f>
        <v>0</v>
      </c>
      <c r="BU43" s="5"/>
      <c r="BV43" s="6">
        <f ca="1">BV32-BU33</f>
        <v>0</v>
      </c>
      <c r="BW43" s="6">
        <f ca="1">BW32-BU34</f>
        <v>0</v>
      </c>
      <c r="BX43" s="6">
        <f ca="1">BX32-BU35</f>
        <v>0</v>
      </c>
      <c r="BY43" s="6">
        <f ca="1">BY32-BU36</f>
        <v>0</v>
      </c>
      <c r="BZ43" s="6">
        <f ca="1">BZ32-BU37</f>
        <v>0</v>
      </c>
      <c r="CA43" s="6">
        <f ca="1">CA32-BU38</f>
        <v>0</v>
      </c>
    </row>
    <row r="44" spans="2:79" s="2" customFormat="1" x14ac:dyDescent="0.25">
      <c r="E44" s="12">
        <f t="array" aca="1" ref="E44" ca="1">IF(O20=C20,SUM(IF(($BR$41:$BR$49=C20)*($BS$40:$CA$40=O17),$BS$41:$CA$49)),0)</f>
        <v>0</v>
      </c>
      <c r="F44" s="2">
        <f t="array" aca="1" ref="F44" ca="1">IF(O20=C20,SUM(IF(($BR$41:$BR$49=C20)*($BS$40:$CA$40=O18),$BS$41:$CA$49)),0)</f>
        <v>0</v>
      </c>
      <c r="G44" s="2">
        <f t="array" aca="1" ref="G44" ca="1">IF(O20=C20,SUM(IF(($BR$41:$BR$49=C20)*($BS$40:$CA$40=O19),$BS$41:$CA$49)),0)</f>
        <v>0</v>
      </c>
      <c r="H44" s="2">
        <f t="array" aca="1" ref="H44" ca="1">IF(O20=C20,SUM(IF(($BR$41:$BR$49=C20)*($BS$40:$CA$40=O21),$BS$41:$CA$49)),0)</f>
        <v>0</v>
      </c>
      <c r="I44" s="2">
        <f t="array" aca="1" ref="I44" ca="1">IF(O20=C20,SUM(IF(($BR$41:$BR$49=C20)*($BS$40:$CA$40=O22),$BS$41:$CA$49)),0)</f>
        <v>0</v>
      </c>
      <c r="J44" s="2">
        <f t="array" aca="1" ref="J44" ca="1">IF(O20=C20,SUM(IF(($BR$41:$BR$49=C20)*($BS$40:$CA$40=O23),$BS$41:$CA$49)),0)</f>
        <v>0</v>
      </c>
      <c r="K44" s="2">
        <f t="array" aca="1" ref="K44" ca="1">IF(O20=C20,SUM(IF(($BR$41:$BR$49=C20)*($BS$40:$CA$40=O$24),$BS$41:$CA$49)),0)</f>
        <v>0</v>
      </c>
      <c r="L44" s="2">
        <f t="array" aca="1" ref="L44" ca="1">IF(O20=C20,SUM(IF(($BR$41:$BR$49=C20)*($BS$40:$CA$40=O$25),$BS$41:$CA$49)),0)</f>
        <v>0</v>
      </c>
      <c r="M44" s="4">
        <f t="array" aca="1" ref="M44" ca="1">IF(P20=C20,SUM(IF(($BR$41:$BR$49=C20)*($BS$40:$CA$40=P17),$BS$41:$CA$49)),0)</f>
        <v>0</v>
      </c>
      <c r="N44" s="2">
        <f t="array" aca="1" ref="N44" ca="1">IF(P20=C20,SUM(IF(($BR$41:$BR$49=C20)*($BS$40:$CA$40=P18),$BS$41:$CA$49)),0)</f>
        <v>0</v>
      </c>
      <c r="O44" s="2">
        <f t="array" aca="1" ref="O44" ca="1">IF(P20=C20,SUM(IF(($BR$41:$BR$49=C20)*($BS$40:$CA$40=P19),$BS$41:$CA$49)),0)</f>
        <v>0</v>
      </c>
      <c r="P44" s="2">
        <f t="array" aca="1" ref="P44" ca="1">IF(P20=C20,SUM(IF(($BR$41:$BR$49=C20)*($BS$40:$CA$40=P21),$BS$41:$CA$49)),0)</f>
        <v>0</v>
      </c>
      <c r="Q44" s="2">
        <f t="array" aca="1" ref="Q44" ca="1">IF(P20=C20,SUM(IF(($BR$41:$BR$49=C20)*($BS$40:$CA$40=P22),$BS$41:$CA$49)),0)</f>
        <v>0</v>
      </c>
      <c r="R44" s="2">
        <f t="array" aca="1" ref="R44" ca="1">IF(P20=C20,SUM(IF(($BR$41:$BR$49=C20)*($BS$40:$CA$40=P23),$BS$41:$CA$49)),0)</f>
        <v>0</v>
      </c>
      <c r="S44" s="2">
        <f t="array" aca="1" ref="S44" ca="1">IF(P20=C20,SUM(IF(($BR$41:$BR$49=C20)*($BS$40:$CA$40=P$24),$BS$41:$CA$49)),0)</f>
        <v>0</v>
      </c>
      <c r="T44" s="2">
        <f t="array" aca="1" ref="T44" ca="1">IF(P20=C20,SUM(IF(($BR$41:$BR$49=C20)*($BS$40:$CA$40=P$25),$BS$41:$CA$49)),0)</f>
        <v>0</v>
      </c>
      <c r="U44" s="4">
        <f t="array" aca="1" ref="U44" ca="1">IF(Q20=C20,SUM(IF(($BR$41:$BR$49=C20)*($BS$40:$CA$40=Q17),$BS$41:$CA$49)),0)</f>
        <v>0</v>
      </c>
      <c r="V44" s="2">
        <f t="array" aca="1" ref="V44" ca="1">IF(Q20=C20,SUM(IF(($BR$41:$BR$49=C20)*($BS$40:$CA$40=Q18),$BS$41:$CA$49)),0)</f>
        <v>0</v>
      </c>
      <c r="W44" s="2">
        <f t="array" aca="1" ref="W44" ca="1">IF(Q20=C20,SUM(IF(($BR$41:$BR$49=C20)*($BS$40:$CA$40=Q19),$BS$41:$CA$49)),0)</f>
        <v>0</v>
      </c>
      <c r="X44" s="2">
        <f t="array" aca="1" ref="X44" ca="1">IF(Q20=C20,SUM(IF(($BR$41:$BR$49=C20)*($BS$40:$CA$40=Q21),$BS$41:$CA$49)),0)</f>
        <v>0</v>
      </c>
      <c r="Y44" s="2">
        <f t="array" aca="1" ref="Y44" ca="1">IF(Q20=C20,SUM(IF(($BR$41:$BR$49=C20)*($BS$40:$CA$40=Q22),$BS$41:$CA$49)),0)</f>
        <v>0</v>
      </c>
      <c r="Z44" s="2">
        <f t="array" aca="1" ref="Z44" ca="1">IF(Q20=C20,SUM(IF(($BR$41:$BR$49=C20)*($BS$40:$CA$40=Q23),$BS$41:$CA$49)),0)</f>
        <v>0</v>
      </c>
      <c r="AA44" s="2">
        <f t="array" aca="1" ref="AA44" ca="1">IF(Q20=C20,SUM(IF(($BR$41:$BR$49=C20)*($BS$40:$CA$40=Q$24),$BS$41:$CA$49)),0)</f>
        <v>0</v>
      </c>
      <c r="AB44" s="2">
        <f t="array" aca="1" ref="AB44" ca="1">IF(Q20=C20,SUM(IF(($BR$41:$BR$49=C20)*($BS$40:$CA$40=Q$25),$BS$41:$CA$49)),0)</f>
        <v>0</v>
      </c>
      <c r="AC44" s="4">
        <f t="array" aca="1" ref="AC44" ca="1">IF(R20=C20,SUM(IF(($BR$41:$BR$49=C20)*($BS$40:$CA$40=R17),$BS$41:$CA$49)),0)</f>
        <v>0</v>
      </c>
      <c r="AD44" s="2">
        <f t="array" aca="1" ref="AD44" ca="1">IF(R20=C20,SUM(IF(($BR$41:$BR$49=C20)*($BS$40:$CA$40=R18),$BS$41:$CA$49)),0)</f>
        <v>0</v>
      </c>
      <c r="AE44" s="2">
        <f t="array" aca="1" ref="AE44" ca="1">IF(R20=C20,SUM(IF(($BR$41:$BR$49=C20)*($BS$40:$CA$40=R19),$BS$41:$CA$49)),0)</f>
        <v>0</v>
      </c>
      <c r="AF44" s="2">
        <f t="array" aca="1" ref="AF44" ca="1">IF(R20=C20,SUM(IF(($BR$41:$BR$49=C20)*($BS$40:$CA$40=R21),$BS$41:$CA$49)),0)</f>
        <v>0</v>
      </c>
      <c r="AG44" s="2">
        <f t="array" aca="1" ref="AG44" ca="1">IF(R20=C20,SUM(IF(($BR$41:$BR$49=C20)*($BS$40:$CA$40=R22),$BS$41:$CA$49)),0)</f>
        <v>0</v>
      </c>
      <c r="AH44" s="2">
        <f t="array" aca="1" ref="AH44" ca="1">IF(R20=C20,SUM(IF(($BR$41:$BR$49=C20)*($BS$40:$CA$40=R23),$BS$41:$CA$49)),0)</f>
        <v>0</v>
      </c>
      <c r="AI44" s="2">
        <f t="array" aca="1" ref="AI44" ca="1">IF(R20=C20,SUM(IF(($BR$41:$BR$49=C20)*($BS$40:$CA$40=R$24),$BS$41:$CA$49)),0)</f>
        <v>0</v>
      </c>
      <c r="AJ44" s="2">
        <f t="array" aca="1" ref="AJ44" ca="1">IF(R20=C20,SUM(IF(($BR$41:$BR$49=C20)*($BS$40:$CA$40=R$25),$BS$41:$CA$49)),0)</f>
        <v>0</v>
      </c>
      <c r="AK44" s="4">
        <f t="array" aca="1" ref="AK44" ca="1">IF(S20=C20,SUM(IF(($BR$41:$BR$49=C20)*($BS$40:$CA$40=S17),$BS$41:$CA$49)),0)</f>
        <v>0</v>
      </c>
      <c r="AL44" s="2">
        <f t="array" aca="1" ref="AL44" ca="1">IF(S20=C20,SUM(IF(($BR$41:$BR$49=C20)*($BS$40:$CA$40=S18),$BS$41:$CA$49)),0)</f>
        <v>0</v>
      </c>
      <c r="AM44" s="2">
        <f t="array" aca="1" ref="AM44" ca="1">IF(S20=C20,SUM(IF(($BR$41:$BR$49=C20)*($BS$40:$CA$40=S19),$BS$41:$CA$49)),0)</f>
        <v>0</v>
      </c>
      <c r="AN44" s="2">
        <f t="array" aca="1" ref="AN44" ca="1">IF(S20=C20,SUM(IF(($BR$41:$BR$49=C20)*($BS$40:$CA$40=S21),$BS$41:$CA$49)),0)</f>
        <v>0</v>
      </c>
      <c r="AO44" s="2">
        <f t="array" aca="1" ref="AO44" ca="1">IF(S20=C20,SUM(IF(($BR$41:$BR$49=C20)*($BS$40:$CA$40=S22),$BS$41:$CA$49)),0)</f>
        <v>0</v>
      </c>
      <c r="AP44" s="2">
        <f t="array" aca="1" ref="AP44" ca="1">IF(S20=C20,SUM(IF(($BR$41:$BR$49=C20)*($BS$40:$CA$40=S23),$BS$41:$CA$49)),0)</f>
        <v>0</v>
      </c>
      <c r="AQ44" s="2">
        <f t="array" aca="1" ref="AQ44" ca="1">IF(S20=C20,SUM(IF(($BR$41:$BR$49=C20)*($BS$40:$CA$40=S$24),$BS$41:$CA$49)),0)</f>
        <v>0</v>
      </c>
      <c r="AR44" s="2">
        <f t="array" aca="1" ref="AR44" ca="1">IF(S20=C20,SUM(IF(($BR$41:$BR$49=C20)*($BS$40:$CA$40=S$25),$BS$41:$CA$49)),0)</f>
        <v>0</v>
      </c>
      <c r="AS44" s="4">
        <f t="array" aca="1" ref="AS44" ca="1">IF(T20=C20,SUM(IF(($BR$41:$BR$49=C20)*($BS$40:$CA$40=T17),$BS$41:$CA$49)),0)</f>
        <v>0</v>
      </c>
      <c r="AT44" s="2">
        <f t="array" aca="1" ref="AT44" ca="1">IF(T20=C20,SUM(IF(($BR$41:$BR$49=C20)*($BS$40:$CA$40=T18),$BS$41:$CA$49)),0)</f>
        <v>0</v>
      </c>
      <c r="AU44" s="2">
        <f t="array" aca="1" ref="AU44" ca="1">IF(T20=C20,SUM(IF(($BR$41:$BR$49=C20)*($BS$40:$CA$40=T19),$BS$41:$CA$49)),0)</f>
        <v>0</v>
      </c>
      <c r="AV44" s="2">
        <f t="array" aca="1" ref="AV44" ca="1">IF(T20=C20,SUM(IF(($BR$41:$BR$49=C20)*($BS$40:$CA$40=T21),$BS$41:$CA$49)),0)</f>
        <v>0</v>
      </c>
      <c r="AW44" s="2">
        <f t="array" aca="1" ref="AW44" ca="1">IF(T20=C20,SUM(IF(($BR$41:$BR$49=C20)*($BS$40:$CA$40=T22),$BS$41:$CA$49)),0)</f>
        <v>0</v>
      </c>
      <c r="AX44" s="2">
        <f t="array" aca="1" ref="AX44" ca="1">IF(T20=C20,SUM(IF(($BR$41:$BR$49=C20)*($BS$40:$CA$40=T23),$BS$41:$CA$49)),0)</f>
        <v>0</v>
      </c>
      <c r="AY44" s="2">
        <f t="array" aca="1" ref="AY44" ca="1">IF(T20=C20,SUM(IF(($BR$41:$BR$49=C20)*($BS$40:$CA$40=T$24),$BS$41:$CA$49)),0)</f>
        <v>0</v>
      </c>
      <c r="AZ44" s="2">
        <f t="array" aca="1" ref="AZ44" ca="1">IF(T20=C20,SUM(IF(($BR$41:$BR$49=C20)*($BS$40:$CA$40=T$25),$BS$41:$CA$49)),0)</f>
        <v>0</v>
      </c>
      <c r="BA44" s="4">
        <f t="array" aca="1" ref="BA44" ca="1">IF(U20=C20,SUM(IF(($BR$41:$BR$49=C20)*($BS$40:$CA$40=U$17),$BS$41:$CA$49)),0)</f>
        <v>0</v>
      </c>
      <c r="BB44" s="2">
        <f t="array" aca="1" ref="BB44" ca="1">IF(U20=C20,SUM(IF(($BR$41:$BR$49=C20)*($BS$40:$CA$40=U$18),$BS$41:$CA$49)),0)</f>
        <v>0</v>
      </c>
      <c r="BC44" s="2">
        <f t="array" aca="1" ref="BC44" ca="1">IF(U20=C20,SUM(IF(($BR$41:$BR$49=C20)*($BS$40:$CA$40=U$19),$BS$41:$CA$49)),0)</f>
        <v>0</v>
      </c>
      <c r="BD44" s="2">
        <f t="array" aca="1" ref="BD44" ca="1">IF(U20=C20,SUM(IF(($BR$41:$BR$49=C20)*($BS$40:$CA$40=U$21),$BS$41:$CA$49)),0)</f>
        <v>0</v>
      </c>
      <c r="BE44" s="2">
        <f t="array" aca="1" ref="BE44" ca="1">IF(U20=C20,SUM(IF(($BR$41:$BR$49=C20)*($BS$40:$CA$40=U$22),$BS$41:$CA$49)),0)</f>
        <v>0</v>
      </c>
      <c r="BF44" s="2">
        <f t="array" aca="1" ref="BF44" ca="1">IF(U20=C20,SUM(IF(($BR$41:$BR$49=C20)*($BS$40:$CA$40=U$23),$BS$41:$CA$49)),0)</f>
        <v>0</v>
      </c>
      <c r="BG44" s="2">
        <f t="array" aca="1" ref="BG44" ca="1">IF(U20=C20,SUM(IF(($BR$41:$BR$49=C20)*($BS$40:$CA$40=U$24),$BS$41:$CA$49)),0)</f>
        <v>0</v>
      </c>
      <c r="BH44" s="2">
        <f t="array" aca="1" ref="BH44" ca="1">IF(U20=C20,SUM(IF(($BR$41:$BR$49=C20)*($BS$40:$CA$40=U$25),$BS$41:$CA$49)),0)</f>
        <v>0</v>
      </c>
      <c r="BI44" s="4">
        <f t="array" aca="1" ref="BI44" ca="1">IF(V20=C20,SUM(IF(($BR$41:$BR$49=C20)*($BS$40:$CA$40=V$18),$BS$41:$CA$49)),0)</f>
        <v>0</v>
      </c>
      <c r="BJ44" s="2">
        <f t="array" aca="1" ref="BJ44" ca="1">IF(V20=C20,SUM(IF(($BR$41:$BR$49=C20)*($BS$40:$CA$40=V$19),$BS$41:$CA$49)),0)</f>
        <v>0</v>
      </c>
      <c r="BK44" s="2">
        <f t="array" aca="1" ref="BK44" ca="1">IF(V20=C20,SUM(IF(($BR$41:$BR$49=C20)*($BS$40:$CA$40=V$20),$BS$41:$CA$49)),0)</f>
        <v>0</v>
      </c>
      <c r="BL44" s="2">
        <f t="array" aca="1" ref="BL44" ca="1">IF(V20=C20,SUM(IF(($BR$41:$BR$49=C20)*($BS$40:$CA$40=V$21),$BS$41:$CA$49)),0)</f>
        <v>0</v>
      </c>
      <c r="BM44" s="2">
        <f t="array" aca="1" ref="BM44" ca="1">IF(V20=C20,SUM(IF(($BR$41:$BR$49=C20)*($BS$40:$CA$40=V$22),$BS$41:$CA$49)),0)</f>
        <v>0</v>
      </c>
      <c r="BN44" s="2">
        <f t="array" aca="1" ref="BN44" ca="1">IF(V20=C20,SUM(IF(($BR$41:$BR$49=C20)*($BS$40:$CA$40=V$23),$BS$41:$CA$49)),0)</f>
        <v>0</v>
      </c>
      <c r="BO44" s="2">
        <f t="array" aca="1" ref="BO44" ca="1">IF(V20=C20,SUM(IF(($BR$41:$BR$49=C20)*($BS$40:$CA$40=V$24),$BS$41:$CA$49)),0)</f>
        <v>0</v>
      </c>
      <c r="BP44" s="13">
        <f t="array" aca="1" ref="BP44" ca="1">IF(V20=C20,SUM(IF(($BR$41:$BR$49=C20)*($BS$40:$CA$40=V$25),$BS$41:$CA$49)),0)</f>
        <v>0</v>
      </c>
      <c r="BR44" s="2" t="str">
        <f t="shared" si="61"/>
        <v>Burgdorf 11</v>
      </c>
      <c r="BS44" s="7">
        <f ca="1">IF(BV41="","",-1*BV41)</f>
        <v>0</v>
      </c>
      <c r="BT44" s="7">
        <f ca="1">IF(BV42="","",-1*BV42)</f>
        <v>0</v>
      </c>
      <c r="BU44" s="7">
        <f ca="1">IF(BV43="","",-1*BV43)</f>
        <v>0</v>
      </c>
      <c r="BV44" s="5"/>
      <c r="BW44" s="6">
        <f ca="1">BW33-BV34</f>
        <v>0</v>
      </c>
      <c r="BX44" s="6">
        <f ca="1">BX33-BV35</f>
        <v>0</v>
      </c>
      <c r="BY44" s="6">
        <f ca="1">BY33-BV36</f>
        <v>0</v>
      </c>
      <c r="BZ44" s="6">
        <f ca="1">BZ33-BV37</f>
        <v>0</v>
      </c>
      <c r="CA44" s="6">
        <f ca="1">CA33-BV38</f>
        <v>0</v>
      </c>
    </row>
    <row r="45" spans="2:79" s="2" customFormat="1" x14ac:dyDescent="0.25">
      <c r="E45" s="12">
        <f t="array" aca="1" ref="E45" ca="1">IF(O21=C21,SUM(IF(($BR$41:$BR$49=C21)*($BS$40:$CA$40=O17),$BS$41:$CA$49)),0)</f>
        <v>0</v>
      </c>
      <c r="F45" s="2">
        <f t="array" aca="1" ref="F45" ca="1">IF(O21=C21,SUM(IF(($BR$41:$BR$49=C21)*($BS$40:$CA$40=O18),$BS$41:$CA$49)),0)</f>
        <v>0</v>
      </c>
      <c r="G45" s="2">
        <f t="array" aca="1" ref="G45" ca="1">IF(O21=C21,SUM(IF(($BR$41:$BR$49=C21)*($BS$40:$CA$40=O19),$BS$41:$CA$49)),0)</f>
        <v>0</v>
      </c>
      <c r="H45" s="2">
        <f t="array" aca="1" ref="H45" ca="1">IF(O21=C21,SUM(IF(($BR$41:$BR$49=C21)*($BS$40:$CA$40=O20),$BS$41:$CA$49)),0)</f>
        <v>0</v>
      </c>
      <c r="I45" s="2">
        <f t="array" aca="1" ref="I45" ca="1">IF(O21=C21,SUM(IF(($BR$41:$BR$49=C21)*($BS$40:$CA$40=O22),$BS$41:$CA$49)),0)</f>
        <v>0</v>
      </c>
      <c r="J45" s="2">
        <f t="array" aca="1" ref="J45" ca="1">IF(O21=C21,SUM(IF(($BR$41:$BR$49=C21)*($BS$40:$CA$40=O23),$BS$41:$CA$49)),0)</f>
        <v>0</v>
      </c>
      <c r="K45" s="2">
        <f t="array" aca="1" ref="K45" ca="1">IF(O21=C21,SUM(IF(($BR$41:$BR$49=C21)*($BS$40:$CA$40=O$24),$BS$41:$CA$49)),0)</f>
        <v>0</v>
      </c>
      <c r="L45" s="2">
        <f t="array" aca="1" ref="L45" ca="1">IF(O21=C21,SUM(IF(($BR$41:$BR$49=C21)*($BS$40:$CA$40=O$25),$BS$41:$CA$49)),0)</f>
        <v>0</v>
      </c>
      <c r="M45" s="4">
        <f t="array" aca="1" ref="M45" ca="1">IF(P21=C21,SUM(IF(($BR$41:$BR$49=C21)*($BS$40:$CA$40=P17),$BS$41:$CA$49)),0)</f>
        <v>0</v>
      </c>
      <c r="N45" s="2">
        <f t="array" aca="1" ref="N45" ca="1">IF(P21=C21,SUM(IF(($BR$41:$BR$49=C21)*($BS$40:$CA$40=P18),$BS$41:$CA$49)),0)</f>
        <v>0</v>
      </c>
      <c r="O45" s="2">
        <f t="array" aca="1" ref="O45" ca="1">IF(P21=C21,SUM(IF(($BR$41:$BR$49=C21)*($BS$40:$CA$40=P19),$BS$41:$CA$49)),0)</f>
        <v>0</v>
      </c>
      <c r="P45" s="2">
        <f t="array" aca="1" ref="P45" ca="1">IF(P21=C21,SUM(IF(($BR$41:$BR$49=C21)*($BS$40:$CA$40=P20),$BS$41:$CA$49)),0)</f>
        <v>0</v>
      </c>
      <c r="Q45" s="2">
        <f t="array" aca="1" ref="Q45" ca="1">IF(P21=C21,SUM(IF(($BR$41:$BR$49=C21)*($BS$40:$CA$40=P22),$BS$41:$CA$49)),0)</f>
        <v>0</v>
      </c>
      <c r="R45" s="2">
        <f t="array" aca="1" ref="R45" ca="1">IF(P21=C21,SUM(IF(($BR$41:$BR$49=C21)*($BS$40:$CA$40=P23),$BS$41:$CA$49)),0)</f>
        <v>0</v>
      </c>
      <c r="S45" s="2">
        <f t="array" aca="1" ref="S45" ca="1">IF(P21=C21,SUM(IF(($BR$41:$BR$49=C21)*($BS$40:$CA$40=P$24),$BS$41:$CA$49)),0)</f>
        <v>0</v>
      </c>
      <c r="T45" s="2">
        <f t="array" aca="1" ref="T45" ca="1">IF(P21=C21,SUM(IF(($BR$41:$BR$49=C21)*($BS$40:$CA$40=P$25),$BS$41:$CA$49)),0)</f>
        <v>0</v>
      </c>
      <c r="U45" s="4">
        <f t="array" aca="1" ref="U45" ca="1">IF(Q21=C21,SUM(IF(($BR$41:$BR$49=C21)*($BS$40:$CA$40=Q17),$BS$41:$CA$49)),0)</f>
        <v>0</v>
      </c>
      <c r="V45" s="2">
        <f t="array" aca="1" ref="V45" ca="1">IF(Q21=C21,SUM(IF(($BR$41:$BR$49=C21)*($BS$40:$CA$40=Q18),$BS$41:$CA$49)),0)</f>
        <v>0</v>
      </c>
      <c r="W45" s="2">
        <f t="array" aca="1" ref="W45" ca="1">IF(Q21=C21,SUM(IF(($BR$41:$BR$49=C21)*($BS$40:$CA$40=Q19),$BS$41:$CA$49)),0)</f>
        <v>0</v>
      </c>
      <c r="X45" s="2">
        <f t="array" aca="1" ref="X45" ca="1">IF(Q21=C21,SUM(IF(($BR$41:$BR$49=C21)*($BS$40:$CA$40=Q20),$BS$41:$CA$49)),0)</f>
        <v>0</v>
      </c>
      <c r="Y45" s="2">
        <f t="array" aca="1" ref="Y45" ca="1">IF(Q21=C21,SUM(IF(($BR$41:$BR$49=C21)*($BS$40:$CA$40=Q22),$BS$41:$CA$49)),0)</f>
        <v>0</v>
      </c>
      <c r="Z45" s="2">
        <f t="array" aca="1" ref="Z45" ca="1">IF(Q21=C21,SUM(IF(($BR$41:$BR$49=C21)*($BS$40:$CA$40=Q23),$BS$41:$CA$49)),0)</f>
        <v>0</v>
      </c>
      <c r="AA45" s="2">
        <f t="array" aca="1" ref="AA45" ca="1">IF(Q21=C21,SUM(IF(($BR$41:$BR$49=C21)*($BS$40:$CA$40=Q$24),$BS$41:$CA$49)),0)</f>
        <v>0</v>
      </c>
      <c r="AB45" s="2">
        <f t="array" aca="1" ref="AB45" ca="1">IF(Q21=C21,SUM(IF(($BR$41:$BR$49=C21)*($BS$40:$CA$40=Q$25),$BS$41:$CA$49)),0)</f>
        <v>0</v>
      </c>
      <c r="AC45" s="4">
        <f t="array" aca="1" ref="AC45" ca="1">IF(R21=C21,SUM(IF(($BR$41:$BR$49=C21)*($BS$40:$CA$40=R17),$BS$41:$CA$49)),0)</f>
        <v>0</v>
      </c>
      <c r="AD45" s="2">
        <f t="array" aca="1" ref="AD45" ca="1">IF(R21=C21,SUM(IF(($BR$41:$BR$49=C21)*($BS$40:$CA$40=R18),$BS$41:$CA$49)),0)</f>
        <v>0</v>
      </c>
      <c r="AE45" s="2">
        <f t="array" aca="1" ref="AE45" ca="1">IF(R21=C21,SUM(IF(($BR$41:$BR$49=C21)*($BS$40:$CA$40=R19),$BS$41:$CA$49)),0)</f>
        <v>0</v>
      </c>
      <c r="AF45" s="2">
        <f t="array" aca="1" ref="AF45" ca="1">IF(R21=C21,SUM(IF(($BR$41:$BR$49=C21)*($BS$40:$CA$40=R20),$BS$41:$CA$49)),0)</f>
        <v>0</v>
      </c>
      <c r="AG45" s="2">
        <f t="array" aca="1" ref="AG45" ca="1">IF(R21=C21,SUM(IF(($BR$41:$BR$49=C21)*($BS$40:$CA$40=R22),$BS$41:$CA$49)),0)</f>
        <v>0</v>
      </c>
      <c r="AH45" s="2">
        <f t="array" aca="1" ref="AH45" ca="1">IF(R21=C21,SUM(IF(($BR$41:$BR$49=C21)*($BS$40:$CA$40=R23),$BS$41:$CA$49)),0)</f>
        <v>0</v>
      </c>
      <c r="AI45" s="2">
        <f t="array" aca="1" ref="AI45" ca="1">IF(R21=C21,SUM(IF(($BR$41:$BR$49=C21)*($BS$40:$CA$40=R$24),$BS$41:$CA$49)),0)</f>
        <v>0</v>
      </c>
      <c r="AJ45" s="2">
        <f t="array" aca="1" ref="AJ45" ca="1">IF(R21=C21,SUM(IF(($BR$41:$BR$49=C21)*($BS$40:$CA$40=R$25),$BS$41:$CA$49)),0)</f>
        <v>0</v>
      </c>
      <c r="AK45" s="4">
        <f t="array" aca="1" ref="AK45" ca="1">IF(S21=C21,SUM(IF(($BR$41:$BR$49=C21)*($BS$40:$CA$40=S17),$BS$41:$CA$49)),0)</f>
        <v>0</v>
      </c>
      <c r="AL45" s="2">
        <f t="array" aca="1" ref="AL45" ca="1">IF(S21=C21,SUM(IF(($BR$41:$BR$49=C21)*($BS$40:$CA$40=S18),$BS$41:$CA$49)),0)</f>
        <v>0</v>
      </c>
      <c r="AM45" s="2">
        <f t="array" aca="1" ref="AM45" ca="1">IF(S21=C21,SUM(IF(($BR$41:$BR$49=C21)*($BS$40:$CA$40=S19),$BS$41:$CA$49)),0)</f>
        <v>0</v>
      </c>
      <c r="AN45" s="2">
        <f t="array" aca="1" ref="AN45" ca="1">IF(S21=C21,SUM(IF(($BR$41:$BR$49=C21)*($BS$40:$CA$40=S20),$BS$41:$CA$49)),0)</f>
        <v>0</v>
      </c>
      <c r="AO45" s="2">
        <f t="array" aca="1" ref="AO45" ca="1">IF(S21=C21,SUM(IF(($BR$41:$BR$49=C21)*($BS$40:$CA$40=S22),$BS$41:$CA$49)),0)</f>
        <v>0</v>
      </c>
      <c r="AP45" s="2">
        <f t="array" aca="1" ref="AP45" ca="1">IF(S21=C21,SUM(IF(($BR$41:$BR$49=C21)*($BS$40:$CA$40=S23),$BS$41:$CA$49)),0)</f>
        <v>0</v>
      </c>
      <c r="AQ45" s="2">
        <f t="array" aca="1" ref="AQ45" ca="1">IF(S21=C21,SUM(IF(($BR$41:$BR$49=C21)*($BS$40:$CA$40=S$24),$BS$41:$CA$49)),0)</f>
        <v>0</v>
      </c>
      <c r="AR45" s="2">
        <f t="array" aca="1" ref="AR45" ca="1">IF(S21=C21,SUM(IF(($BR$41:$BR$49=C21)*($BS$40:$CA$40=S$25),$BS$41:$CA$49)),0)</f>
        <v>0</v>
      </c>
      <c r="AS45" s="4">
        <f t="array" aca="1" ref="AS45" ca="1">IF(T21=C21,SUM(IF(($BR$41:$BR$49=C21)*($BS$40:$CA$40=T17),$BS$41:$CA$49)),0)</f>
        <v>0</v>
      </c>
      <c r="AT45" s="2">
        <f t="array" aca="1" ref="AT45" ca="1">IF(T21=C21,SUM(IF(($BR$41:$BR$49=C21)*($BS$40:$CA$40=T18),$BS$41:$CA$49)),0)</f>
        <v>0</v>
      </c>
      <c r="AU45" s="2">
        <f t="array" aca="1" ref="AU45" ca="1">IF(T21=C21,SUM(IF(($BR$41:$BR$49=C21)*($BS$40:$CA$40=T19),$BS$41:$CA$49)),0)</f>
        <v>0</v>
      </c>
      <c r="AV45" s="2">
        <f t="array" aca="1" ref="AV45" ca="1">IF(T21=C21,SUM(IF(($BR$41:$BR$49=C21)*($BS$40:$CA$40=T20),$BS$41:$CA$49)),0)</f>
        <v>0</v>
      </c>
      <c r="AW45" s="2">
        <f t="array" aca="1" ref="AW45" ca="1">IF(T21=C21,SUM(IF(($BR$41:$BR$49=C21)*($BS$40:$CA$40=T22),$BS$41:$CA$49)),0)</f>
        <v>0</v>
      </c>
      <c r="AX45" s="2">
        <f t="array" aca="1" ref="AX45" ca="1">IF(T21=C21,SUM(IF(($BR$41:$BR$49=C21)*($BS$40:$CA$40=T23),$BS$41:$CA$49)),0)</f>
        <v>0</v>
      </c>
      <c r="AY45" s="2">
        <f t="array" aca="1" ref="AY45" ca="1">IF(T21=C21,SUM(IF(($BR$41:$BR$49=C21)*($BS$40:$CA$40=T$24),$BS$41:$CA$49)),0)</f>
        <v>0</v>
      </c>
      <c r="AZ45" s="2">
        <f t="array" aca="1" ref="AZ45" ca="1">IF(T21=C21,SUM(IF(($BR$41:$BR$49=C21)*($BS$40:$CA$40=T$25),$BS$41:$CA$49)),0)</f>
        <v>0</v>
      </c>
      <c r="BA45" s="4">
        <f t="array" aca="1" ref="BA45" ca="1">IF(U21=C21,SUM(IF(($BR$41:$BR$49=C21)*($BS$40:$CA$40=U$17),$BS$41:$CA$49)),0)</f>
        <v>0</v>
      </c>
      <c r="BB45" s="2">
        <f t="array" aca="1" ref="BB45" ca="1">IF(U21=C21,SUM(IF(($BR$41:$BR$49=C21)*($BS$40:$CA$40=U$18),$BS$41:$CA$49)),0)</f>
        <v>0</v>
      </c>
      <c r="BC45" s="2">
        <f t="array" aca="1" ref="BC45" ca="1">IF(U21=C21,SUM(IF(($BR$41:$BR$49=C21)*($BS$40:$CA$40=U$19),$BS$41:$CA$49)),0)</f>
        <v>0</v>
      </c>
      <c r="BD45" s="2">
        <f t="array" aca="1" ref="BD45" ca="1">IF(U21=C21,SUM(IF(($BR$41:$BR$49=C21)*($BS$40:$CA$40=U$20),$BS$41:$CA$49)),0)</f>
        <v>0</v>
      </c>
      <c r="BE45" s="2">
        <f t="array" aca="1" ref="BE45" ca="1">IF(U21=C21,SUM(IF(($BR$41:$BR$49=C21)*($BS$40:$CA$40=U$22),$BS$41:$CA$49)),0)</f>
        <v>0</v>
      </c>
      <c r="BF45" s="2">
        <f t="array" aca="1" ref="BF45" ca="1">IF(U21=C21,SUM(IF(($BR$41:$BR$49=C21)*($BS$40:$CA$40=U$23),$BS$41:$CA$49)),0)</f>
        <v>0</v>
      </c>
      <c r="BG45" s="2">
        <f t="array" aca="1" ref="BG45" ca="1">IF(U21=C21,SUM(IF(($BR$41:$BR$49=C21)*($BS$40:$CA$40=U$24),$BS$41:$CA$49)),0)</f>
        <v>0</v>
      </c>
      <c r="BH45" s="2">
        <f t="array" aca="1" ref="BH45" ca="1">IF(U21=C21,SUM(IF(($BR$41:$BR$49=C21)*($BS$40:$CA$40=U$25),$BS$41:$CA$49)),0)</f>
        <v>0</v>
      </c>
      <c r="BI45" s="4">
        <f t="array" aca="1" ref="BI45" ca="1">IF(V21=C21,SUM(IF(($BR$41:$BR$49=C21)*($BS$40:$CA$40=V$18),$BS$41:$CA$49)),0)</f>
        <v>0</v>
      </c>
      <c r="BJ45" s="2">
        <f t="array" aca="1" ref="BJ45" ca="1">IF(V21=C21,SUM(IF(($BR$41:$BR$49=C21)*($BS$40:$CA$40=V$19),$BS$41:$CA$49)),0)</f>
        <v>0</v>
      </c>
      <c r="BK45" s="2">
        <f t="array" aca="1" ref="BK45" ca="1">IF(V21=C21,SUM(IF(($BR$41:$BR$49=C21)*($BS$40:$CA$40=V$20),$BS$41:$CA$49)),0)</f>
        <v>0</v>
      </c>
      <c r="BL45" s="2">
        <f t="array" aca="1" ref="BL45" ca="1">IF(V21=C21,SUM(IF(($BR$41:$BR$49=C21)*($BS$40:$CA$40=V$21),$BS$41:$CA$49)),0)</f>
        <v>0</v>
      </c>
      <c r="BM45" s="2">
        <f t="array" aca="1" ref="BM45" ca="1">IF(V21=C21,SUM(IF(($BR$41:$BR$49=C21)*($BS$40:$CA$40=V$22),$BS$41:$CA$49)),0)</f>
        <v>0</v>
      </c>
      <c r="BN45" s="2">
        <f t="array" aca="1" ref="BN45" ca="1">IF(V21=C21,SUM(IF(($BR$41:$BR$49=C21)*($BS$40:$CA$40=V$23),$BS$41:$CA$49)),0)</f>
        <v>0</v>
      </c>
      <c r="BO45" s="2">
        <f t="array" aca="1" ref="BO45" ca="1">IF(V21=C21,SUM(IF(($BR$41:$BR$49=C21)*($BS$40:$CA$40=V$24),$BS$41:$CA$49)),0)</f>
        <v>0</v>
      </c>
      <c r="BP45" s="13">
        <f t="array" aca="1" ref="BP45" ca="1">IF(V21=C21,SUM(IF(($BR$41:$BR$49=C21)*($BS$40:$CA$40=V$25),$BS$41:$CA$49)),0)</f>
        <v>0</v>
      </c>
      <c r="BR45" s="2" t="str">
        <f t="shared" si="61"/>
        <v>Langenthal 11</v>
      </c>
      <c r="BS45" s="7">
        <f ca="1">IF(BW41="","",-1*BW41)</f>
        <v>0</v>
      </c>
      <c r="BT45" s="7">
        <f ca="1">IF(BW42="","",-1*BW42)</f>
        <v>0</v>
      </c>
      <c r="BU45" s="7">
        <f ca="1">IF(BW43="","",-1*BW43)</f>
        <v>0</v>
      </c>
      <c r="BV45" s="7">
        <f ca="1">IF(BW44="","",-1*BW44)</f>
        <v>0</v>
      </c>
      <c r="BW45" s="5"/>
      <c r="BX45" s="6">
        <f ca="1">BX34-BW35</f>
        <v>0</v>
      </c>
      <c r="BY45" s="6">
        <f ca="1">BY34-BW36</f>
        <v>0</v>
      </c>
      <c r="BZ45" s="6">
        <f ca="1">BZ34-BW37</f>
        <v>0</v>
      </c>
      <c r="CA45" s="6">
        <f ca="1">CA34-BW38</f>
        <v>0</v>
      </c>
    </row>
    <row r="46" spans="2:79" s="2" customFormat="1" x14ac:dyDescent="0.25">
      <c r="E46" s="12">
        <f t="array" aca="1" ref="E46" ca="1">IF(O22=C22,SUM(IF(($BR$41:$BR$49=C22)*($BS$40:$CA$40=O17),$BS$41:$CA$49)),0)</f>
        <v>0</v>
      </c>
      <c r="F46" s="2">
        <f t="array" aca="1" ref="F46" ca="1">IF(O22=C22,SUM(IF(($BR$41:$BR$49=C22)*($BS$40:$CA$40=O18),$BS$41:$CA$49)),0)</f>
        <v>0</v>
      </c>
      <c r="G46" s="2">
        <f t="array" aca="1" ref="G46" ca="1">IF(O22=C22,SUM(IF(($BR$41:$BR$49=C22)*($BS$40:$CA$40=O19),$BS$41:$CA$49)),0)</f>
        <v>0</v>
      </c>
      <c r="H46" s="2">
        <f t="array" aca="1" ref="H46" ca="1">IF(O22=C22,SUM(IF(($BR$41:$BR$49=C22)*($BS$40:$CA$40=O20),$BS$41:$CA$49)),0)</f>
        <v>0</v>
      </c>
      <c r="I46" s="2">
        <f t="array" aca="1" ref="I46" ca="1">IF(O22=C22,SUM(IF(($BR$41:$BR$49=C22)*($BS$40:$CA$40=O21),$BS$41:$CA$49)),0)</f>
        <v>0</v>
      </c>
      <c r="J46" s="2">
        <f t="array" aca="1" ref="J46" ca="1">IF(O22=C22,SUM(IF(($BR$41:$BR$49=C22)*($BS$40:$CA$40=O23),$BS$41:$CA$49)),0)</f>
        <v>0</v>
      </c>
      <c r="K46" s="2">
        <f t="array" aca="1" ref="K46" ca="1">IF(O22=C22,SUM(IF(($BR$41:$BR$49=C22)*($BS$40:$CA$40=O$24),$BS$41:$CA$49)),0)</f>
        <v>0</v>
      </c>
      <c r="L46" s="2">
        <f t="array" aca="1" ref="L46" ca="1">IF(O22=C22,SUM(IF(($BR$41:$BR$49=C22)*($BS$40:$CA$40=O$25),$BS$41:$CA$49)),0)</f>
        <v>0</v>
      </c>
      <c r="M46" s="4">
        <f t="array" aca="1" ref="M46" ca="1">IF(P22=C22,SUM(IF(($BR$41:$BR$49=C22)*($BS$40:$CA$40=P17),$BS$41:$CA$49)),0)</f>
        <v>0</v>
      </c>
      <c r="N46" s="2">
        <f t="array" aca="1" ref="N46" ca="1">IF(P22=C22,SUM(IF(($BR$41:$BR$49=C22)*($BS$40:$CA$40=P18),$BS$41:$CA$49)),0)</f>
        <v>0</v>
      </c>
      <c r="O46" s="2">
        <f t="array" aca="1" ref="O46" ca="1">IF(P22=C22,SUM(IF(($BR$41:$BR$49=C22)*($BS$40:$CA$40=P19),$BS$41:$CA$49)),0)</f>
        <v>0</v>
      </c>
      <c r="P46" s="2">
        <f t="array" aca="1" ref="P46" ca="1">IF(P22=C22,SUM(IF(($BR$41:$BR$49=C22)*($BS$40:$CA$40=P20),$BS$41:$CA$49)),0)</f>
        <v>0</v>
      </c>
      <c r="Q46" s="2">
        <f t="array" aca="1" ref="Q46" ca="1">IF(P22=C22,SUM(IF(($BR$41:$BR$49=C22)*($BS$40:$CA$40=P21),$BS$41:$CA$49)),0)</f>
        <v>0</v>
      </c>
      <c r="R46" s="2">
        <f t="array" aca="1" ref="R46" ca="1">IF(P22=C22,SUM(IF(($BR$41:$BR$49=C22)*($BS$40:$CA$40=P23),$BS$41:$CA$49)),0)</f>
        <v>0</v>
      </c>
      <c r="S46" s="2">
        <f t="array" aca="1" ref="S46" ca="1">IF(P22=C22,SUM(IF(($BR$41:$BR$49=C22)*($BS$40:$CA$40=P$24),$BS$41:$CA$49)),0)</f>
        <v>0</v>
      </c>
      <c r="T46" s="2">
        <f t="array" aca="1" ref="T46" ca="1">IF(P22=C22,SUM(IF(($BR$41:$BR$49=C22)*($BS$40:$CA$40=P$25),$BS$41:$CA$49)),0)</f>
        <v>0</v>
      </c>
      <c r="U46" s="4">
        <f t="array" aca="1" ref="U46" ca="1">IF(Q22=C22,SUM(IF(($BR$41:$BR$49=C22)*($BS$40:$CA$40=Q17),$BS$41:$CA$49)),0)</f>
        <v>0</v>
      </c>
      <c r="V46" s="2">
        <f t="array" aca="1" ref="V46" ca="1">IF(Q22=C22,SUM(IF(($BR$41:$BR$49=C22)*($BS$40:$CA$40=Q18),$BS$41:$CA$49)),0)</f>
        <v>0</v>
      </c>
      <c r="W46" s="2">
        <f t="array" aca="1" ref="W46" ca="1">IF(Q22=C22,SUM(IF(($BR$41:$BR$49=C22)*($BS$40:$CA$40=Q19),$BS$41:$CA$49)),0)</f>
        <v>0</v>
      </c>
      <c r="X46" s="2">
        <f t="array" aca="1" ref="X46" ca="1">IF(Q22=C22,SUM(IF(($BR$41:$BR$49=C22)*($BS$40:$CA$40=Q20),$BS$41:$CA$49)),0)</f>
        <v>0</v>
      </c>
      <c r="Y46" s="2">
        <f t="array" aca="1" ref="Y46" ca="1">IF(Q22=C22,SUM(IF(($BR$41:$BR$49=C22)*($BS$40:$CA$40=Q21),$BS$41:$CA$49)),0)</f>
        <v>0</v>
      </c>
      <c r="Z46" s="2">
        <f t="array" aca="1" ref="Z46" ca="1">IF(Q22=C22,SUM(IF(($BR$41:$BR$49=C22)*($BS$40:$CA$40=Q23),$BS$41:$CA$49)),0)</f>
        <v>0</v>
      </c>
      <c r="AA46" s="2">
        <f t="array" aca="1" ref="AA46" ca="1">IF(Q22=C22,SUM(IF(($BR$41:$BR$49=C22)*($BS$40:$CA$40=Q$24),$BS$41:$CA$49)),0)</f>
        <v>0</v>
      </c>
      <c r="AB46" s="2">
        <f t="array" aca="1" ref="AB46" ca="1">IF(Q22=C22,SUM(IF(($BR$41:$BR$49=C22)*($BS$40:$CA$40=Q$25),$BS$41:$CA$49)),0)</f>
        <v>0</v>
      </c>
      <c r="AC46" s="4">
        <f t="array" aca="1" ref="AC46" ca="1">IF(R22=C22,SUM(IF(($BR$41:$BR$49=C22)*($BS$40:$CA$40=R17),$BS$41:$CA$49)),0)</f>
        <v>0</v>
      </c>
      <c r="AD46" s="2">
        <f t="array" aca="1" ref="AD46" ca="1">IF(R22=C22,SUM(IF(($BR$41:$BR$49=C22)*($BS$40:$CA$40=R18),$BS$41:$CA$49)),0)</f>
        <v>0</v>
      </c>
      <c r="AE46" s="2">
        <f t="array" aca="1" ref="AE46" ca="1">IF(R22=C22,SUM(IF(($BR$41:$BR$49=C22)*($BS$40:$CA$40=R19),$BS$41:$CA$49)),0)</f>
        <v>0</v>
      </c>
      <c r="AF46" s="2">
        <f t="array" aca="1" ref="AF46" ca="1">IF(R22=C22,SUM(IF(($BR$41:$BR$49=C22)*($BS$40:$CA$40=R20),$BS$41:$CA$49)),0)</f>
        <v>0</v>
      </c>
      <c r="AG46" s="2">
        <f t="array" aca="1" ref="AG46" ca="1">IF(R22=C22,SUM(IF(($BR$41:$BR$49=C22)*($BS$40:$CA$40=R21),$BS$41:$CA$49)),0)</f>
        <v>0</v>
      </c>
      <c r="AH46" s="2">
        <f t="array" aca="1" ref="AH46" ca="1">IF(R22=C22,SUM(IF(($BR$41:$BR$49=C22)*($BS$40:$CA$40=R23),$BS$41:$CA$49)),0)</f>
        <v>0</v>
      </c>
      <c r="AI46" s="2">
        <f t="array" aca="1" ref="AI46" ca="1">IF(R22=C22,SUM(IF(($BR$41:$BR$49=C22)*($BS$40:$CA$40=R$24),$BS$41:$CA$49)),0)</f>
        <v>0</v>
      </c>
      <c r="AJ46" s="2">
        <f t="array" aca="1" ref="AJ46" ca="1">IF(R22=C22,SUM(IF(($BR$41:$BR$49=C22)*($BS$40:$CA$40=R$25),$BS$41:$CA$49)),0)</f>
        <v>0</v>
      </c>
      <c r="AK46" s="4">
        <f t="array" aca="1" ref="AK46" ca="1">IF(S22=C22,SUM(IF(($BR$41:$BR$49=C22)*($BS$40:$CA$40=S17),$BS$41:$CA$49)),0)</f>
        <v>0</v>
      </c>
      <c r="AL46" s="2">
        <f t="array" aca="1" ref="AL46" ca="1">IF(S22=C22,SUM(IF(($BR$41:$BR$49=C22)*($BS$40:$CA$40=S18),$BS$41:$CA$49)),0)</f>
        <v>0</v>
      </c>
      <c r="AM46" s="2">
        <f t="array" aca="1" ref="AM46" ca="1">IF(S22=C22,SUM(IF(($BR$41:$BR$49=C22)*($BS$40:$CA$40=S19),$BS$41:$CA$49)),0)</f>
        <v>0</v>
      </c>
      <c r="AN46" s="2">
        <f t="array" aca="1" ref="AN46" ca="1">IF(S22=C22,SUM(IF(($BR$41:$BR$49=C22)*($BS$40:$CA$40=S20),$BS$41:$CA$49)),0)</f>
        <v>0</v>
      </c>
      <c r="AO46" s="2">
        <f t="array" aca="1" ref="AO46" ca="1">IF(S22=C22,SUM(IF(($BR$41:$BR$49=C22)*($BS$40:$CA$40=S21),$BS$41:$CA$49)),0)</f>
        <v>0</v>
      </c>
      <c r="AP46" s="2">
        <f t="array" aca="1" ref="AP46" ca="1">IF(S22=C22,SUM(IF(($BR$41:$BR$49=C22)*($BS$40:$CA$40=S23),$BS$41:$CA$49)),0)</f>
        <v>0</v>
      </c>
      <c r="AQ46" s="2">
        <f t="array" aca="1" ref="AQ46" ca="1">IF(S22=C22,SUM(IF(($BR$41:$BR$49=C22)*($BS$40:$CA$40=S$24),$BS$41:$CA$49)),0)</f>
        <v>0</v>
      </c>
      <c r="AR46" s="2">
        <f t="array" aca="1" ref="AR46" ca="1">IF(S22=C22,SUM(IF(($BR$41:$BR$49=C22)*($BS$40:$CA$40=S$25),$BS$41:$CA$49)),0)</f>
        <v>0</v>
      </c>
      <c r="AS46" s="4">
        <f t="array" aca="1" ref="AS46" ca="1">IF(T22=C22,SUM(IF(($BR$41:$BR$49=C22)*($BS$40:$CA$40=T17),$BS$41:$CA$49)),0)</f>
        <v>0</v>
      </c>
      <c r="AT46" s="2">
        <f t="array" aca="1" ref="AT46" ca="1">IF(T22=C22,SUM(IF(($BR$41:$BR$49=C22)*($BS$40:$CA$40=T18),$BS$41:$CA$49)),0)</f>
        <v>0</v>
      </c>
      <c r="AU46" s="2">
        <f t="array" aca="1" ref="AU46" ca="1">IF(T22=C22,SUM(IF(($BR$41:$BR$49=C22)*($BS$40:$CA$40=T19),$BS$41:$CA$49)),0)</f>
        <v>0</v>
      </c>
      <c r="AV46" s="2">
        <f t="array" aca="1" ref="AV46" ca="1">IF(T22=C22,SUM(IF(($BR$41:$BR$49=C22)*($BS$40:$CA$40=T20),$BS$41:$CA$49)),0)</f>
        <v>0</v>
      </c>
      <c r="AW46" s="2">
        <f t="array" aca="1" ref="AW46" ca="1">IF(T22=C22,SUM(IF(($BR$41:$BR$49=C22)*($BS$40:$CA$40=T21),$BS$41:$CA$49)),0)</f>
        <v>0</v>
      </c>
      <c r="AX46" s="2">
        <f t="array" aca="1" ref="AX46" ca="1">IF(T22=C22,SUM(IF(($BR$41:$BR$49=C22)*($BS$40:$CA$40=T23),$BS$41:$CA$49)),0)</f>
        <v>0</v>
      </c>
      <c r="AY46" s="2">
        <f t="array" aca="1" ref="AY46" ca="1">IF(T22=C22,SUM(IF(($BR$41:$BR$49=C22)*($BS$40:$CA$40=T$24),$BS$41:$CA$49)),0)</f>
        <v>0</v>
      </c>
      <c r="AZ46" s="2">
        <f t="array" aca="1" ref="AZ46" ca="1">IF(T22=C22,SUM(IF(($BR$41:$BR$49=C22)*($BS$40:$CA$40=T$25),$BS$41:$CA$49)),0)</f>
        <v>0</v>
      </c>
      <c r="BA46" s="4">
        <f t="array" aca="1" ref="BA46" ca="1">IF(U22=C22,SUM(IF(($BR$41:$BR$49=C22)*($BS$40:$CA$40=U$17),$BS$41:$CA$49)),0)</f>
        <v>0</v>
      </c>
      <c r="BB46" s="2">
        <f t="array" aca="1" ref="BB46" ca="1">IF(U22=C22,SUM(IF(($BR$41:$BR$49=C22)*($BS$40:$CA$40=U$18),$BS$41:$CA$49)),0)</f>
        <v>0</v>
      </c>
      <c r="BC46" s="2">
        <f t="array" aca="1" ref="BC46" ca="1">IF(U22=C22,SUM(IF(($BR$41:$BR$49=C22)*($BS$40:$CA$40=U$19),$BS$41:$CA$49)),0)</f>
        <v>0</v>
      </c>
      <c r="BD46" s="2">
        <f t="array" aca="1" ref="BD46" ca="1">IF(U22=C22,SUM(IF(($BR$41:$BR$49=C22)*($BS$40:$CA$40=U$20),$BS$41:$CA$49)),0)</f>
        <v>0</v>
      </c>
      <c r="BE46" s="2">
        <f t="array" aca="1" ref="BE46" ca="1">IF(U22=C22,SUM(IF(($BR$41:$BR$49=C22)*($BS$40:$CA$40=U$21),$BS$41:$CA$49)),0)</f>
        <v>0</v>
      </c>
      <c r="BF46" s="2">
        <f t="array" aca="1" ref="BF46" ca="1">IF(U22=C22,SUM(IF(($BR$41:$BR$49=C22)*($BS$40:$CA$40=U$23),$BS$41:$CA$49)),0)</f>
        <v>0</v>
      </c>
      <c r="BG46" s="2">
        <f t="array" aca="1" ref="BG46" ca="1">IF(U22=C22,SUM(IF(($BR$41:$BR$49=C22)*($BS$40:$CA$40=U$24),$BS$41:$CA$49)),0)</f>
        <v>0</v>
      </c>
      <c r="BH46" s="2">
        <f t="array" aca="1" ref="BH46" ca="1">IF(U22=C22,SUM(IF(($BR$41:$BR$49=C22)*($BS$40:$CA$40=U$25),$BS$41:$CA$49)),0)</f>
        <v>0</v>
      </c>
      <c r="BI46" s="4">
        <f t="array" aca="1" ref="BI46" ca="1">IF(V22=C22,SUM(IF(($BR$41:$BR$49=C22)*($BS$40:$CA$40=V$18),$BS$41:$CA$49)),0)</f>
        <v>0</v>
      </c>
      <c r="BJ46" s="2">
        <f t="array" aca="1" ref="BJ46" ca="1">IF(V22=C22,SUM(IF(($BR$41:$BR$49=C22)*($BS$40:$CA$40=V$19),$BS$41:$CA$49)),0)</f>
        <v>0</v>
      </c>
      <c r="BK46" s="2">
        <f t="array" aca="1" ref="BK46" ca="1">IF(V22=C22,SUM(IF(($BR$41:$BR$49=C22)*($BS$40:$CA$40=V$20),$BS$41:$CA$49)),0)</f>
        <v>0</v>
      </c>
      <c r="BL46" s="2">
        <f t="array" aca="1" ref="BL46" ca="1">IF(V22=C22,SUM(IF(($BR$41:$BR$49=C22)*($BS$40:$CA$40=V$21),$BS$41:$CA$49)),0)</f>
        <v>0</v>
      </c>
      <c r="BM46" s="2">
        <f t="array" aca="1" ref="BM46" ca="1">IF(V22=C22,SUM(IF(($BR$41:$BR$49=C22)*($BS$40:$CA$40=V$22),$BS$41:$CA$49)),0)</f>
        <v>0</v>
      </c>
      <c r="BN46" s="2">
        <f t="array" aca="1" ref="BN46" ca="1">IF(V22=C22,SUM(IF(($BR$41:$BR$49=C22)*($BS$40:$CA$40=V$23),$BS$41:$CA$49)),0)</f>
        <v>0</v>
      </c>
      <c r="BO46" s="2">
        <f t="array" aca="1" ref="BO46" ca="1">IF(V22=C22,SUM(IF(($BR$41:$BR$49=C22)*($BS$40:$CA$40=V$24),$BS$41:$CA$49)),0)</f>
        <v>0</v>
      </c>
      <c r="BP46" s="13">
        <f t="array" aca="1" ref="BP46" ca="1">IF(V22=C22,SUM(IF(($BR$41:$BR$49=C22)*($BS$40:$CA$40=V$25),$BS$41:$CA$49)),0)</f>
        <v>0</v>
      </c>
      <c r="BR46" s="2" t="str">
        <f t="shared" si="61"/>
        <v/>
      </c>
      <c r="BS46" s="7">
        <f ca="1">IF(BX41="","",-1*BX41)</f>
        <v>0</v>
      </c>
      <c r="BT46" s="7">
        <f ca="1">IF(BX42="","",-1*BX42)</f>
        <v>0</v>
      </c>
      <c r="BU46" s="7">
        <f ca="1">IF(BX43="","",-1*BX43)</f>
        <v>0</v>
      </c>
      <c r="BV46" s="7">
        <f ca="1">IF(BX44="","",-1*BX44)</f>
        <v>0</v>
      </c>
      <c r="BW46" s="7">
        <f ca="1">IF(BX45="","",-1*BX45)</f>
        <v>0</v>
      </c>
      <c r="BX46" s="5"/>
      <c r="BY46" s="6">
        <f ca="1">BY35-BX36</f>
        <v>0</v>
      </c>
      <c r="BZ46" s="6">
        <f ca="1">BZ35-BX37</f>
        <v>0</v>
      </c>
      <c r="CA46" s="6">
        <f ca="1">CA35-BX38</f>
        <v>0</v>
      </c>
    </row>
    <row r="47" spans="2:79" s="2" customFormat="1" x14ac:dyDescent="0.25">
      <c r="E47" s="12">
        <f t="array" aca="1" ref="E47" ca="1">IF(O23=C23,SUM(IF(($BR$41:$BR$49=C23)*($BS$40:$CA$40=O$17),$BS$41:$CA$49)),0)</f>
        <v>0</v>
      </c>
      <c r="F47" s="2">
        <f t="array" aca="1" ref="F47" ca="1">IF(O23=C23,SUM(IF(($BR$41:$BR$49=C23)*($BS$40:$CA$40=O$18),$BS$41:$CA$49)),0)</f>
        <v>0</v>
      </c>
      <c r="G47" s="2">
        <f t="array" aca="1" ref="G47" ca="1">IF(O23=C23,SUM(IF(($BR$41:$BR$49=C23)*($BS$40:$CA$40=O$19),$BS$41:$CA$49)),0)</f>
        <v>0</v>
      </c>
      <c r="H47" s="2">
        <f t="array" aca="1" ref="H47" ca="1">IF(O23=C23,SUM(IF(($BR$41:$BR$49=C23)*($BS$40:$CA$40=O$20),$BS$41:$CA$49)),0)</f>
        <v>0</v>
      </c>
      <c r="I47" s="2">
        <f t="array" aca="1" ref="I47" ca="1">IF(O23=C23,SUM(IF(($BR$41:$BR$49=C23)*($BS$40:$CA$40=O$21),$BS$41:$CA$49)),0)</f>
        <v>0</v>
      </c>
      <c r="J47" s="2">
        <f t="array" aca="1" ref="J47" ca="1">IF(O23=C23,SUM(IF(($BR$41:$BR$49=C23)*($BS$40:$CA$40=O$22),$BS$41:$CA$49)),0)</f>
        <v>0</v>
      </c>
      <c r="K47" s="2">
        <f t="array" aca="1" ref="K47" ca="1">IF(O23=C23,SUM(IF(($BR$41:$BR$49=C23)*($BS$40:$CA$40=O$24),$BS$41:$CA$49)),0)</f>
        <v>0</v>
      </c>
      <c r="L47" s="2">
        <f t="array" aca="1" ref="L47" ca="1">IF(O23=C23,SUM(IF(($BR$41:$BR$49=C23)*($BS$40:$CA$40=O$25),$BS$41:$CA$49)),0)</f>
        <v>0</v>
      </c>
      <c r="M47" s="4">
        <f t="array" aca="1" ref="M47" ca="1">IF(P23=C23,SUM(IF(($BR$41:$BR$49=C23)*($BS$40:$CA$40=P$17),$BS$41:$CA$49)),0)</f>
        <v>0</v>
      </c>
      <c r="N47" s="2">
        <f t="array" aca="1" ref="N47" ca="1">IF(P23=C23,SUM(IF(($BR$41:$BR$49=C23)*($BS$40:$CA$40=P$18),$BS$41:$CA$49)),0)</f>
        <v>0</v>
      </c>
      <c r="O47" s="2">
        <f t="array" aca="1" ref="O47" ca="1">IF(P23=C23,SUM(IF(($BR$41:$BR$49=C23)*($BS$40:$CA$40=P$19),$BS$41:$CA$49)),0)</f>
        <v>0</v>
      </c>
      <c r="P47" s="2">
        <f t="array" aca="1" ref="P47" ca="1">IF(P23=C23,SUM(IF(($BR$41:$BR$49=C23)*($BS$40:$CA$40=P$20),$BS$41:$CA$49)),0)</f>
        <v>0</v>
      </c>
      <c r="Q47" s="2">
        <f t="array" aca="1" ref="Q47" ca="1">IF(P23=C23,SUM(IF(($BR$41:$BR$49=C23)*($BS$40:$CA$40=P$21),$BS$41:$CA$49)),0)</f>
        <v>0</v>
      </c>
      <c r="R47" s="2">
        <f t="array" aca="1" ref="R47" ca="1">IF(P23=C23,SUM(IF(($BR$41:$BR$49=C23)*($BS$40:$CA$40=P$22),$BS$41:$CA$49)),0)</f>
        <v>0</v>
      </c>
      <c r="S47" s="2">
        <f t="array" aca="1" ref="S47" ca="1">IF(P23=C23,SUM(IF(($BR$41:$BR$49=C23)*($BS$40:$CA$40=P$24),$BS$41:$CA$49)),0)</f>
        <v>0</v>
      </c>
      <c r="T47" s="2">
        <f t="array" aca="1" ref="T47" ca="1">IF(P23=C23,SUM(IF(($BR$41:$BR$49=C23)*($BS$40:$CA$40=P$25),$BS$41:$CA$49)),0)</f>
        <v>0</v>
      </c>
      <c r="U47" s="4">
        <f t="array" aca="1" ref="U47" ca="1">IF(Q23=C23,SUM(IF(($BR$41:$BR$49=C23)*($BS$40:$CA$40=Q$17),$BS$41:$CA$49)),0)</f>
        <v>0</v>
      </c>
      <c r="V47" s="2">
        <f t="array" aca="1" ref="V47" ca="1">IF(Q23=C23,SUM(IF(($BR$41:$BR$49=C23)*($BS$40:$CA$40=Q$18),$BS$41:$CA$49)),0)</f>
        <v>0</v>
      </c>
      <c r="W47" s="2">
        <f t="array" aca="1" ref="W47" ca="1">IF(Q23=C23,SUM(IF(($BR$41:$BR$49=C23)*($BS$40:$CA$40=Q$19),$BS$41:$CA$49)),0)</f>
        <v>0</v>
      </c>
      <c r="X47" s="2">
        <f t="array" aca="1" ref="X47" ca="1">IF(Q23=C23,SUM(IF(($BR$41:$BR$49=C23)*($BS$40:$CA$40=Q$20),$BS$41:$CA$49)),0)</f>
        <v>0</v>
      </c>
      <c r="Y47" s="2">
        <f t="array" aca="1" ref="Y47" ca="1">IF(Q23=C23,SUM(IF(($BR$41:$BR$49=C23)*($BS$40:$CA$40=Q$21),$BS$41:$CA$49)),0)</f>
        <v>0</v>
      </c>
      <c r="Z47" s="2">
        <f t="array" aca="1" ref="Z47" ca="1">IF(Q23=C23,SUM(IF(($BR$41:$BR$49=C23)*($BS$40:$CA$40=Q$22),$BS$41:$CA$49)),0)</f>
        <v>0</v>
      </c>
      <c r="AA47" s="2">
        <f t="array" aca="1" ref="AA47" ca="1">IF(Q23=C23,SUM(IF(($BR$41:$BR$49=C23)*($BS$40:$CA$40=Q$24),$BS$41:$CA$49)),0)</f>
        <v>0</v>
      </c>
      <c r="AB47" s="2">
        <f t="array" aca="1" ref="AB47" ca="1">IF(Q23=C23,SUM(IF(($BR$41:$BR$49=C23)*($BS$40:$CA$40=Q$25),$BS$41:$CA$49)),0)</f>
        <v>0</v>
      </c>
      <c r="AC47" s="4">
        <f t="array" aca="1" ref="AC47" ca="1">IF(R23=C23,SUM(IF(($BR$41:$BR$49=C23)*($BS$40:$CA$40=R$17),$BS$41:$CA$49)),0)</f>
        <v>0</v>
      </c>
      <c r="AD47" s="2">
        <f t="array" aca="1" ref="AD47" ca="1">IF(R23=C23,SUM(IF(($BR$41:$BR$49=C23)*($BS$40:$CA$40=R$18),$BS$41:$CA$49)),0)</f>
        <v>0</v>
      </c>
      <c r="AE47" s="2">
        <f t="array" aca="1" ref="AE47" ca="1">IF(R23=C23,SUM(IF(($BR$41:$BR$49=C23)*($BS$40:$CA$40=R$19),$BS$41:$CA$49)),0)</f>
        <v>0</v>
      </c>
      <c r="AF47" s="2">
        <f t="array" aca="1" ref="AF47" ca="1">IF(R23=C23,SUM(IF(($BR$41:$BR$49=C23)*($BS$40:$CA$40=R$20),$BS$41:$CA$49)),0)</f>
        <v>0</v>
      </c>
      <c r="AG47" s="2">
        <f t="array" aca="1" ref="AG47" ca="1">IF(R23=C23,SUM(IF(($BR$41:$BR$49=C23)*($BS$40:$CA$40=R$21),$BS$41:$CA$49)),0)</f>
        <v>0</v>
      </c>
      <c r="AH47" s="2">
        <f t="array" aca="1" ref="AH47" ca="1">IF(R23=C23,SUM(IF(($BR$41:$BR$49=C23)*($BS$40:$CA$40=R$22),$BS$41:$CA$49)),0)</f>
        <v>0</v>
      </c>
      <c r="AI47" s="2">
        <f t="array" aca="1" ref="AI47" ca="1">IF(R23=C23,SUM(IF(($BR$41:$BR$49=C23)*($BS$40:$CA$40=R$24),$BS$41:$CA$49)),0)</f>
        <v>0</v>
      </c>
      <c r="AJ47" s="2">
        <f t="array" aca="1" ref="AJ47" ca="1">IF(R23=C23,SUM(IF(($BR$41:$BR$49=C23)*($BS$40:$CA$40=R$25),$BS$41:$CA$49)),0)</f>
        <v>0</v>
      </c>
      <c r="AK47" s="4">
        <f t="array" aca="1" ref="AK47" ca="1">IF(S23=C23,SUM(IF(($BR$41:$BR$49=C23)*($BS$40:$CA$40=S$17),$BS$41:$CA$49)),0)</f>
        <v>0</v>
      </c>
      <c r="AL47" s="2">
        <f t="array" aca="1" ref="AL47" ca="1">IF(S23=C23,SUM(IF(($BR$41:$BR$49=C23)*($BS$40:$CA$40=S$18),$BS$41:$CA$49)),0)</f>
        <v>0</v>
      </c>
      <c r="AM47" s="2">
        <f t="array" aca="1" ref="AM47" ca="1">IF(S23=C23,SUM(IF(($BR$41:$BR$49=C23)*($BS$40:$CA$40=S$19),$BS$41:$CA$49)),0)</f>
        <v>0</v>
      </c>
      <c r="AN47" s="2">
        <f t="array" aca="1" ref="AN47" ca="1">IF(S23=C23,SUM(IF(($BR$41:$BR$49=C23)*($BS$40:$CA$40=S$20),$BS$41:$CA$49)),0)</f>
        <v>0</v>
      </c>
      <c r="AO47" s="2">
        <f t="array" aca="1" ref="AO47" ca="1">IF(S23=C23,SUM(IF(($BR$41:$BR$49=C23)*($BS$40:$CA$40=S$21),$BS$41:$CA$49)),0)</f>
        <v>0</v>
      </c>
      <c r="AP47" s="2">
        <f t="array" aca="1" ref="AP47" ca="1">IF(S23=C23,SUM(IF(($BR$41:$BR$49=C23)*($BS$40:$CA$40=S$22),$BS$41:$CA$49)),0)</f>
        <v>0</v>
      </c>
      <c r="AQ47" s="2">
        <f t="array" aca="1" ref="AQ47" ca="1">IF(S23=C23,SUM(IF(($BR$41:$BR$49=C23)*($BS$40:$CA$40=S$24),$BS$41:$CA$49)),0)</f>
        <v>0</v>
      </c>
      <c r="AR47" s="2">
        <f t="array" aca="1" ref="AR47" ca="1">IF(S23=C23,SUM(IF(($BR$41:$BR$49=C23)*($BS$40:$CA$40=S$25),$BS$41:$CA$49)),0)</f>
        <v>0</v>
      </c>
      <c r="AS47" s="4">
        <f t="array" aca="1" ref="AS47" ca="1">IF(T23=C23,SUM(IF(($BR$41:$BR$49=C23)*($BS$40:$CA$40=T$17),$BS$41:$CA$49)),0)</f>
        <v>0</v>
      </c>
      <c r="AT47" s="2">
        <f t="array" aca="1" ref="AT47" ca="1">IF(T23=C23,SUM(IF(($BR$41:$BR$49=C23)*($BS$40:$CA$40=T$18),$BS$41:$CA$49)),0)</f>
        <v>0</v>
      </c>
      <c r="AU47" s="2">
        <f t="array" aca="1" ref="AU47" ca="1">IF(T23=C23,SUM(IF(($BR$41:$BR$49=C23)*($BS$40:$CA$40=T$19),$BS$41:$CA$49)),0)</f>
        <v>0</v>
      </c>
      <c r="AV47" s="2">
        <f t="array" aca="1" ref="AV47" ca="1">IF(T23=C23,SUM(IF(($BR$41:$BR$49=C23)*($BS$40:$CA$40=T$20),$BS$41:$CA$49)),0)</f>
        <v>0</v>
      </c>
      <c r="AW47" s="2">
        <f t="array" aca="1" ref="AW47" ca="1">IF(T23=C23,SUM(IF(($BR$41:$BR$49=C23)*($BS$40:$CA$40=T$21),$BS$41:$CA$49)),0)</f>
        <v>0</v>
      </c>
      <c r="AX47" s="2">
        <f t="array" aca="1" ref="AX47" ca="1">IF(T23=C23,SUM(IF(($BR$41:$BR$49=C23)*($BS$40:$CA$40=T$22),$BS$41:$CA$49)),0)</f>
        <v>0</v>
      </c>
      <c r="AY47" s="2">
        <f t="array" aca="1" ref="AY47" ca="1">IF(T23=C23,SUM(IF(($BR$41:$BR$49=C23)*($BS$40:$CA$40=T$24),$BS$41:$CA$49)),0)</f>
        <v>0</v>
      </c>
      <c r="AZ47" s="2">
        <f t="array" aca="1" ref="AZ47" ca="1">IF(T23=C23,SUM(IF(($BR$41:$BR$49=C23)*($BS$40:$CA$40=T$25),$BS$41:$CA$49)),0)</f>
        <v>0</v>
      </c>
      <c r="BA47" s="4">
        <f t="array" aca="1" ref="BA47" ca="1">IF(U23=C23,SUM(IF(($BR$41:$BR$49=C23)*($BS$40:$CA$40=U$17),$BS$41:$CA$49)),0)</f>
        <v>0</v>
      </c>
      <c r="BB47" s="2">
        <f t="array" aca="1" ref="BB47" ca="1">IF(U23=C23,SUM(IF(($BR$41:$BR$49=C23)*($BS$40:$CA$40=U$18),$BS$41:$CA$49)),0)</f>
        <v>0</v>
      </c>
      <c r="BC47" s="2">
        <f t="array" aca="1" ref="BC47" ca="1">IF(U23=C23,SUM(IF(($BR$41:$BR$49=C23)*($BS$40:$CA$40=U$19),$BS$41:$CA$49)),0)</f>
        <v>0</v>
      </c>
      <c r="BD47" s="2">
        <f t="array" aca="1" ref="BD47" ca="1">IF(U23=C23,SUM(IF(($BR$41:$BR$49=C23)*($BS$40:$CA$40=U$20),$BS$41:$CA$49)),0)</f>
        <v>0</v>
      </c>
      <c r="BE47" s="2">
        <f t="array" aca="1" ref="BE47" ca="1">IF(U23=C23,SUM(IF(($BR$41:$BR$49=C23)*($BS$40:$CA$40=U$21),$BS$41:$CA$49)),0)</f>
        <v>0</v>
      </c>
      <c r="BF47" s="2">
        <f t="array" aca="1" ref="BF47" ca="1">IF(U23=C23,SUM(IF(($BR$41:$BR$49=C23)*($BS$40:$CA$40=U$22),$BS$41:$CA$49)),0)</f>
        <v>0</v>
      </c>
      <c r="BG47" s="2">
        <f t="array" aca="1" ref="BG47" ca="1">IF(U23=C23,SUM(IF(($BR$41:$BR$49=C23)*($BS$40:$CA$40=U$24),$BS$41:$CA$49)),0)</f>
        <v>0</v>
      </c>
      <c r="BH47" s="2">
        <f t="array" aca="1" ref="BH47" ca="1">IF(U23=C23,SUM(IF(($BR$41:$BR$49=C23)*($BS$40:$CA$40=U$25),$BS$41:$CA$49)),0)</f>
        <v>0</v>
      </c>
      <c r="BI47" s="4">
        <f t="array" aca="1" ref="BI47" ca="1">IF(V23=C23,SUM(IF(($BR$41:$BR$49=C23)*($BS$40:$CA$40=V$18),$BS$41:$CA$49)),0)</f>
        <v>0</v>
      </c>
      <c r="BJ47" s="2">
        <f t="array" aca="1" ref="BJ47" ca="1">IF(V23=C23,SUM(IF(($BR$41:$BR$49=C23)*($BS$40:$CA$40=V$19),$BS$41:$CA$49)),0)</f>
        <v>0</v>
      </c>
      <c r="BK47" s="2">
        <f t="array" aca="1" ref="BK47" ca="1">IF(V23=C23,SUM(IF(($BR$41:$BR$49=C23)*($BS$40:$CA$40=V$20),$BS$41:$CA$49)),0)</f>
        <v>0</v>
      </c>
      <c r="BL47" s="2">
        <f t="array" aca="1" ref="BL47" ca="1">IF(V23=C23,SUM(IF(($BR$41:$BR$49=C23)*($BS$40:$CA$40=V$21),$BS$41:$CA$49)),0)</f>
        <v>0</v>
      </c>
      <c r="BM47" s="2">
        <f t="array" aca="1" ref="BM47" ca="1">IF(V23=C23,SUM(IF(($BR$41:$BR$49=C23)*($BS$40:$CA$40=V$22),$BS$41:$CA$49)),0)</f>
        <v>0</v>
      </c>
      <c r="BN47" s="2">
        <f t="array" aca="1" ref="BN47" ca="1">IF(V23=C23,SUM(IF(($BR$41:$BR$49=C23)*($BS$40:$CA$40=V$23),$BS$41:$CA$49)),0)</f>
        <v>0</v>
      </c>
      <c r="BO47" s="2">
        <f t="array" aca="1" ref="BO47" ca="1">IF(V23=C23,SUM(IF(($BR$41:$BR$49=C23)*($BS$40:$CA$40=V$24),$BS$41:$CA$49)),0)</f>
        <v>0</v>
      </c>
      <c r="BP47" s="13">
        <f t="array" aca="1" ref="BP47" ca="1">IF(V23=C23,SUM(IF(($BR$41:$BR$49=C23)*($BS$40:$CA$40=V$25),$BS$41:$CA$49)),0)</f>
        <v>0</v>
      </c>
      <c r="BR47" s="2" t="str">
        <f t="shared" si="61"/>
        <v/>
      </c>
      <c r="BS47" s="7">
        <f ca="1">IF(BY41="","",-1*BY41)</f>
        <v>0</v>
      </c>
      <c r="BT47" s="7">
        <f ca="1">IF(BY42="","",-1*BY42)</f>
        <v>0</v>
      </c>
      <c r="BU47" s="7">
        <f ca="1">IF(BY43="","",-1*BY43)</f>
        <v>0</v>
      </c>
      <c r="BV47" s="7">
        <f ca="1">IF(BY44="","",-1*BY44)</f>
        <v>0</v>
      </c>
      <c r="BW47" s="7">
        <f ca="1">IF(BY45="","",-1*BY45)</f>
        <v>0</v>
      </c>
      <c r="BX47" s="7">
        <f ca="1">IF(BY46="","",-1*BY46)</f>
        <v>0</v>
      </c>
      <c r="BY47" s="5"/>
      <c r="BZ47" s="6">
        <f ca="1">BZ36-BY37</f>
        <v>0</v>
      </c>
      <c r="CA47" s="6">
        <f ca="1">CA36-BY38</f>
        <v>0</v>
      </c>
    </row>
    <row r="48" spans="2:79" s="2" customFormat="1" x14ac:dyDescent="0.25">
      <c r="E48" s="12">
        <f t="array" aca="1" ref="E48" ca="1">IF(O24=C24,SUM(IF(($BR$41:$BR$49=C24)*($BS$40:$CA$40=O$17),$BS$41:$CA$49)),0)</f>
        <v>0</v>
      </c>
      <c r="F48" s="2">
        <f t="array" aca="1" ref="F48" ca="1">IF(O24=C24,SUM(IF(($BR$41:$BR$49=C24)*($BS$40:$CA$40=O$18),$BS$41:$CA$49)),0)</f>
        <v>0</v>
      </c>
      <c r="G48" s="2">
        <f t="array" aca="1" ref="G48" ca="1">IF(O24=C24,SUM(IF(($BR$41:$BR$49=C24)*($BS$40:$CA$40=O$19),$BS$41:$CA$49)),0)</f>
        <v>0</v>
      </c>
      <c r="H48" s="2">
        <f t="array" aca="1" ref="H48" ca="1">IF(O24=C24,SUM(IF(($BR$41:$BR$49=C24)*($BS$40:$CA$40=O$20),$BS$41:$CA$49)),0)</f>
        <v>0</v>
      </c>
      <c r="I48" s="2">
        <f t="array" aca="1" ref="I48" ca="1">IF(O24=C24,SUM(IF(($BR$41:$BR$49=C24)*($BS$40:$CA$40=O$21),$BS$41:$CA$49)),0)</f>
        <v>0</v>
      </c>
      <c r="J48" s="2">
        <f t="array" aca="1" ref="J48" ca="1">IF(O24=C24,SUM(IF(($BR$41:$BR$49=C24)*($BS$40:$CA$40=O$22),$BS$41:$CA$49)),0)</f>
        <v>0</v>
      </c>
      <c r="K48" s="2">
        <f t="array" aca="1" ref="K48" ca="1">IF(O24=C24,SUM(IF(($BR$41:$BR$49=C24)*($BS$40:$CA$40=O$23),$BS$41:$CA$49)),0)</f>
        <v>0</v>
      </c>
      <c r="L48" s="2">
        <f t="array" aca="1" ref="L48" ca="1">IF(O24=C24,SUM(IF(($BR$41:$BR$49=C24)*($BS$40:$CA$40=O$25),$BS$41:$CA$49)),0)</f>
        <v>0</v>
      </c>
      <c r="M48" s="4">
        <f t="array" aca="1" ref="M48" ca="1">IF(P24=C24,SUM(IF(($BR$41:$BR$49=C24)*($BS$40:$CA$40=P$17),$BS$41:$CA$49)),0)</f>
        <v>0</v>
      </c>
      <c r="N48" s="2">
        <f t="array" aca="1" ref="N48" ca="1">IF(P24=C24,SUM(IF(($BR$41:$BR$49=C24)*($BS$40:$CA$40=P$18),$BS$41:$CA$49)),0)</f>
        <v>0</v>
      </c>
      <c r="O48" s="2">
        <f t="array" aca="1" ref="O48" ca="1">IF(P24=C24,SUM(IF(($BR$41:$BR$49=C24)*($BS$40:$CA$40=P$19),$BS$41:$CA$49)),0)</f>
        <v>0</v>
      </c>
      <c r="P48" s="2">
        <f t="array" aca="1" ref="P48" ca="1">IF(P24=C24,SUM(IF(($BR$41:$BR$49=C24)*($BS$40:$CA$40=P$20),$BS$41:$CA$49)),0)</f>
        <v>0</v>
      </c>
      <c r="Q48" s="2">
        <f t="array" aca="1" ref="Q48" ca="1">IF(P24=C24,SUM(IF(($BR$41:$BR$49=C24)*($BS$40:$CA$40=P$21),$BS$41:$CA$49)),0)</f>
        <v>0</v>
      </c>
      <c r="R48" s="2">
        <f t="array" aca="1" ref="R48" ca="1">IF(P24=C24,SUM(IF(($BR$41:$BR$49=C24)*($BS$40:$CA$40=P$22),$BS$41:$CA$49)),0)</f>
        <v>0</v>
      </c>
      <c r="S48" s="2">
        <f t="array" aca="1" ref="S48" ca="1">IF(P24=C24,SUM(IF(($BR$41:$BR$49=C24)*($BS$40:$CA$40=P$23),$BS$41:$CA$49)),0)</f>
        <v>0</v>
      </c>
      <c r="T48" s="2">
        <f t="array" aca="1" ref="T48" ca="1">IF(P24=C24,SUM(IF(($BR$41:$BR$49=C24)*($BS$40:$CA$40=P$25),$BS$41:$CA$49)),0)</f>
        <v>0</v>
      </c>
      <c r="U48" s="4">
        <f t="array" aca="1" ref="U48" ca="1">IF(Q24=C24,SUM(IF(($BR$41:$BR$49=C24)*($BS$40:$CA$40=Q$17),$BS$41:$CA$49)),0)</f>
        <v>0</v>
      </c>
      <c r="V48" s="2">
        <f t="array" aca="1" ref="V48" ca="1">IF(Q24=C24,SUM(IF(($BR$41:$BR$49=C24)*($BS$40:$CA$40=Q$18),$BS$41:$CA$49)),0)</f>
        <v>0</v>
      </c>
      <c r="W48" s="2">
        <f t="array" aca="1" ref="W48" ca="1">IF(Q24=C24,SUM(IF(($BR$41:$BR$49=C24)*($BS$40:$CA$40=Q$19),$BS$41:$CA$49)),0)</f>
        <v>0</v>
      </c>
      <c r="X48" s="2">
        <f t="array" aca="1" ref="X48" ca="1">IF(Q24=C24,SUM(IF(($BR$41:$BR$49=C24)*($BS$40:$CA$40=Q$20),$BS$41:$CA$49)),0)</f>
        <v>0</v>
      </c>
      <c r="Y48" s="2">
        <f t="array" aca="1" ref="Y48" ca="1">IF(Q24=C24,SUM(IF(($BR$41:$BR$49=C24)*($BS$40:$CA$40=Q$21),$BS$41:$CA$49)),0)</f>
        <v>0</v>
      </c>
      <c r="Z48" s="2">
        <f t="array" aca="1" ref="Z48" ca="1">IF(Q24=C24,SUM(IF(($BR$41:$BR$49=C24)*($BS$40:$CA$40=Q$22),$BS$41:$CA$49)),0)</f>
        <v>0</v>
      </c>
      <c r="AA48" s="2">
        <f t="array" aca="1" ref="AA48" ca="1">IF(Q24=C24,SUM(IF(($BR$41:$BR$49=C24)*($BS$40:$CA$40=Q$23),$BS$41:$CA$49)),0)</f>
        <v>0</v>
      </c>
      <c r="AB48" s="2">
        <f t="array" aca="1" ref="AB48" ca="1">IF(Q24=C24,SUM(IF(($BR$41:$BR$49=C24)*($BS$40:$CA$40=Q$25),$BS$41:$CA$49)),0)</f>
        <v>0</v>
      </c>
      <c r="AC48" s="4">
        <f t="array" aca="1" ref="AC48" ca="1">IF(R24=C24,SUM(IF(($BR$41:$BR$49=C24)*($BS$40:$CA$40=R$17),$BS$41:$CA$49)),0)</f>
        <v>0</v>
      </c>
      <c r="AD48" s="2">
        <f t="array" aca="1" ref="AD48" ca="1">IF(R24=C24,SUM(IF(($BR$41:$BR$49=C24)*($BS$40:$CA$40=R$18),$BS$41:$CA$49)),0)</f>
        <v>0</v>
      </c>
      <c r="AE48" s="2">
        <f t="array" aca="1" ref="AE48" ca="1">IF(R24=C24,SUM(IF(($BR$41:$BR$49=C24)*($BS$40:$CA$40=R$19),$BS$41:$CA$49)),0)</f>
        <v>0</v>
      </c>
      <c r="AF48" s="2">
        <f t="array" aca="1" ref="AF48" ca="1">IF(R24=C24,SUM(IF(($BR$41:$BR$49=C24)*($BS$40:$CA$40=R$20),$BS$41:$CA$49)),0)</f>
        <v>0</v>
      </c>
      <c r="AG48" s="2">
        <f t="array" aca="1" ref="AG48" ca="1">IF(R24=C24,SUM(IF(($BR$41:$BR$49=C24)*($BS$40:$CA$40=R$21),$BS$41:$CA$49)),0)</f>
        <v>0</v>
      </c>
      <c r="AH48" s="2">
        <f t="array" aca="1" ref="AH48" ca="1">IF(R24=C24,SUM(IF(($BR$41:$BR$49=C24)*($BS$40:$CA$40=R$22),$BS$41:$CA$49)),0)</f>
        <v>0</v>
      </c>
      <c r="AI48" s="2">
        <f t="array" aca="1" ref="AI48" ca="1">IF(R24=C24,SUM(IF(($BR$41:$BR$49=C24)*($BS$40:$CA$40=R$23),$BS$41:$CA$49)),0)</f>
        <v>0</v>
      </c>
      <c r="AJ48" s="2">
        <f t="array" aca="1" ref="AJ48" ca="1">IF(R24=C24,SUM(IF(($BR$41:$BR$49=C24)*($BS$40:$CA$40=R$25),$BS$41:$CA$49)),0)</f>
        <v>0</v>
      </c>
      <c r="AK48" s="4">
        <f t="array" aca="1" ref="AK48" ca="1">IF(S24=C24,SUM(IF(($BR$41:$BR$49=C24)*($BS$40:$CA$40=S$17),$BS$41:$CA$49)),0)</f>
        <v>0</v>
      </c>
      <c r="AL48" s="2">
        <f t="array" aca="1" ref="AL48" ca="1">IF(S24=C24,SUM(IF(($BR$41:$BR$49=C24)*($BS$40:$CA$40=S$18),$BS$41:$CA$49)),0)</f>
        <v>0</v>
      </c>
      <c r="AM48" s="2">
        <f t="array" aca="1" ref="AM48" ca="1">IF(S24=C24,SUM(IF(($BR$41:$BR$49=C24)*($BS$40:$CA$40=S$19),$BS$41:$CA$49)),0)</f>
        <v>0</v>
      </c>
      <c r="AN48" s="2">
        <f t="array" aca="1" ref="AN48" ca="1">IF(S24=C24,SUM(IF(($BR$41:$BR$49=C24)*($BS$40:$CA$40=S$20),$BS$41:$CA$49)),0)</f>
        <v>0</v>
      </c>
      <c r="AO48" s="2">
        <f t="array" aca="1" ref="AO48" ca="1">IF(S24=C24,SUM(IF(($BR$41:$BR$49=C24)*($BS$40:$CA$40=S$21),$BS$41:$CA$49)),0)</f>
        <v>0</v>
      </c>
      <c r="AP48" s="2">
        <f t="array" aca="1" ref="AP48" ca="1">IF(S24=C24,SUM(IF(($BR$41:$BR$49=C24)*($BS$40:$CA$40=S$22),$BS$41:$CA$49)),0)</f>
        <v>0</v>
      </c>
      <c r="AQ48" s="2">
        <f t="array" aca="1" ref="AQ48" ca="1">IF(S24=C24,SUM(IF(($BR$41:$BR$49=C24)*($BS$40:$CA$40=S$23),$BS$41:$CA$49)),0)</f>
        <v>0</v>
      </c>
      <c r="AR48" s="2">
        <f t="array" aca="1" ref="AR48" ca="1">IF(S24=C24,SUM(IF(($BR$41:$BR$49=C24)*($BS$40:$CA$40=S$25),$BS$41:$CA$49)),0)</f>
        <v>0</v>
      </c>
      <c r="AS48" s="4">
        <f t="array" aca="1" ref="AS48" ca="1">IF(T24=C24,SUM(IF(($BR$41:$BR$49=C24)*($BS$40:$CA$40=T$17),$BS$41:$CA$49)),0)</f>
        <v>0</v>
      </c>
      <c r="AT48" s="2">
        <f t="array" aca="1" ref="AT48" ca="1">IF(T24=C24,SUM(IF(($BR$41:$BR$49=C24)*($BS$40:$CA$40=T$18),$BS$41:$CA$49)),0)</f>
        <v>0</v>
      </c>
      <c r="AU48" s="2">
        <f t="array" aca="1" ref="AU48" ca="1">IF(T24=C24,SUM(IF(($BR$41:$BR$49=C24)*($BS$40:$CA$40=T$19),$BS$41:$CA$49)),0)</f>
        <v>0</v>
      </c>
      <c r="AV48" s="2">
        <f t="array" aca="1" ref="AV48" ca="1">IF(T24=C24,SUM(IF(($BR$41:$BR$49=C24)*($BS$40:$CA$40=T$20),$BS$41:$CA$49)),0)</f>
        <v>0</v>
      </c>
      <c r="AW48" s="2">
        <f t="array" aca="1" ref="AW48" ca="1">IF(T24=C24,SUM(IF(($BR$41:$BR$49=C24)*($BS$40:$CA$40=T$21),$BS$41:$CA$49)),0)</f>
        <v>0</v>
      </c>
      <c r="AX48" s="2">
        <f t="array" aca="1" ref="AX48" ca="1">IF(T24=C24,SUM(IF(($BR$41:$BR$49=C24)*($BS$40:$CA$40=T$22),$BS$41:$CA$49)),0)</f>
        <v>0</v>
      </c>
      <c r="AY48" s="2">
        <f t="array" aca="1" ref="AY48" ca="1">IF(T24=C24,SUM(IF(($BR$41:$BR$49=C24)*($BS$40:$CA$40=T$23),$BS$41:$CA$49)),0)</f>
        <v>0</v>
      </c>
      <c r="AZ48" s="2">
        <f t="array" aca="1" ref="AZ48" ca="1">IF(T24=C24,SUM(IF(($BR$41:$BR$49=C24)*($BS$40:$CA$40=T$25),$BS$41:$CA$49)),0)</f>
        <v>0</v>
      </c>
      <c r="BA48" s="4">
        <f t="array" aca="1" ref="BA48" ca="1">IF(U24=C24,SUM(IF(($BR$41:$BR$49=C24)*($BS$40:$CA$40=U$17),$BS$41:$CA$49)),0)</f>
        <v>0</v>
      </c>
      <c r="BB48" s="2">
        <f t="array" aca="1" ref="BB48" ca="1">IF(U24=C24,SUM(IF(($BR$41:$BR$49=C24)*($BS$40:$CA$40=U$18),$BS$41:$CA$49)),0)</f>
        <v>0</v>
      </c>
      <c r="BC48" s="2">
        <f t="array" aca="1" ref="BC48" ca="1">IF(U24=C24,SUM(IF(($BR$41:$BR$49=C24)*($BS$40:$CA$40=U$19),$BS$41:$CA$49)),0)</f>
        <v>0</v>
      </c>
      <c r="BD48" s="2">
        <f t="array" aca="1" ref="BD48" ca="1">IF(U24=C24,SUM(IF(($BR$41:$BR$49=C24)*($BS$40:$CA$40=U$20),$BS$41:$CA$49)),0)</f>
        <v>0</v>
      </c>
      <c r="BE48" s="2">
        <f t="array" aca="1" ref="BE48" ca="1">IF(U24=C24,SUM(IF(($BR$41:$BR$49=C24)*($BS$40:$CA$40=U$21),$BS$41:$CA$49)),0)</f>
        <v>0</v>
      </c>
      <c r="BF48" s="2">
        <f t="array" aca="1" ref="BF48" ca="1">IF(U24=C24,SUM(IF(($BR$41:$BR$49=C24)*($BS$40:$CA$40=U$22),$BS$41:$CA$49)),0)</f>
        <v>0</v>
      </c>
      <c r="BG48" s="2">
        <f t="array" aca="1" ref="BG48" ca="1">IF(U24=C24,SUM(IF(($BR$41:$BR$49=C24)*($BS$40:$CA$40=U$23),$BS$41:$CA$49)),0)</f>
        <v>0</v>
      </c>
      <c r="BH48" s="2">
        <f t="array" aca="1" ref="BH48" ca="1">IF(U24=C24,SUM(IF(($BR$41:$BR$49=C24)*($BS$40:$CA$40=U$25),$BS$41:$CA$49)),0)</f>
        <v>0</v>
      </c>
      <c r="BI48" s="4">
        <f t="array" aca="1" ref="BI48" ca="1">IF(V24=C24,SUM(IF(($BR$41:$BR$49=C24)*($BS$40:$CA$40=V$18),$BS$41:$CA$49)),0)</f>
        <v>0</v>
      </c>
      <c r="BJ48" s="2">
        <f t="array" aca="1" ref="BJ48" ca="1">IF(V24=C24,SUM(IF(($BR$41:$BR$49=C24)*($BS$40:$CA$40=V$19),$BS$41:$CA$49)),0)</f>
        <v>0</v>
      </c>
      <c r="BK48" s="2">
        <f t="array" aca="1" ref="BK48" ca="1">IF(V24=C24,SUM(IF(($BR$41:$BR$49=C24)*($BS$40:$CA$40=V$20),$BS$41:$CA$49)),0)</f>
        <v>0</v>
      </c>
      <c r="BL48" s="2">
        <f t="array" aca="1" ref="BL48" ca="1">IF(V24=C24,SUM(IF(($BR$41:$BR$49=C24)*($BS$40:$CA$40=V$21),$BS$41:$CA$49)),0)</f>
        <v>0</v>
      </c>
      <c r="BM48" s="2">
        <f t="array" aca="1" ref="BM48" ca="1">IF(V24=C24,SUM(IF(($BR$41:$BR$49=C24)*($BS$40:$CA$40=V$22),$BS$41:$CA$49)),0)</f>
        <v>0</v>
      </c>
      <c r="BN48" s="2">
        <f t="array" aca="1" ref="BN48" ca="1">IF(V24=C24,SUM(IF(($BR$41:$BR$49=C24)*($BS$40:$CA$40=V$23),$BS$41:$CA$49)),0)</f>
        <v>0</v>
      </c>
      <c r="BO48" s="2">
        <f t="array" aca="1" ref="BO48" ca="1">IF(V24=C24,SUM(IF(($BR$41:$BR$49=C24)*($BS$40:$CA$40=V$24),$BS$41:$CA$49)),0)</f>
        <v>0</v>
      </c>
      <c r="BP48" s="13">
        <f t="array" aca="1" ref="BP48" ca="1">IF(V24=C24,SUM(IF(($BR$41:$BR$49=C24)*($BS$40:$CA$40=V$25),$BS$41:$CA$49)),0)</f>
        <v>0</v>
      </c>
      <c r="BR48" s="2" t="str">
        <f t="shared" si="61"/>
        <v/>
      </c>
      <c r="BS48" s="7">
        <f ca="1">IF(BZ41="","",-1*BZ41)</f>
        <v>0</v>
      </c>
      <c r="BT48" s="7">
        <f ca="1">IF(BZ42="","",-1*BZ42)</f>
        <v>0</v>
      </c>
      <c r="BU48" s="7">
        <f ca="1">IF(BZ43="","",-1*BZ43)</f>
        <v>0</v>
      </c>
      <c r="BV48" s="7">
        <f ca="1">IF(BZ44="","",-1*BZ44)</f>
        <v>0</v>
      </c>
      <c r="BW48" s="7">
        <f ca="1">IF(BZ45="","",-1*BZ45)</f>
        <v>0</v>
      </c>
      <c r="BX48" s="7">
        <f ca="1">IF(BZ46="","",-1*BZ46)</f>
        <v>0</v>
      </c>
      <c r="BY48" s="7">
        <f ca="1">IF(BZ47="","",-1*BZ47)</f>
        <v>0</v>
      </c>
      <c r="BZ48" s="5"/>
      <c r="CA48" s="6">
        <f ca="1">CA37-BZ38</f>
        <v>0</v>
      </c>
    </row>
    <row r="49" spans="2:79" s="2" customFormat="1" x14ac:dyDescent="0.25">
      <c r="E49" s="12">
        <f t="array" aca="1" ref="E49" ca="1">IF(O25=C25,SUM(IF(($BR$41:$BR$49=C25)*($BS$40:$CA$40=O$17),$BS$41:$CA$49)),0)</f>
        <v>0</v>
      </c>
      <c r="F49" s="2">
        <f t="array" aca="1" ref="F49" ca="1">IF(O25=C25,SUM(IF(($BR$41:$BR$49=C25)*($BS$40:$CA$40=O$18),$BS$41:$CA$49)),0)</f>
        <v>0</v>
      </c>
      <c r="G49" s="2">
        <f t="array" aca="1" ref="G49" ca="1">IF(O25=C25,SUM(IF(($BR$41:$BR$49=C25)*($BS$40:$CA$40=O$19),$BS$41:$CA$49)),0)</f>
        <v>0</v>
      </c>
      <c r="H49" s="2">
        <f t="array" aca="1" ref="H49" ca="1">IF(O25=C25,SUM(IF(($BR$41:$BR$49=C25)*($BS$40:$CA$40=O$20),$BS$41:$CA$49)),0)</f>
        <v>0</v>
      </c>
      <c r="I49" s="2">
        <f t="array" aca="1" ref="I49" ca="1">IF(O25=C25,SUM(IF(($BR$41:$BR$49=C25)*($BS$40:$CA$40=O$21),$BS$41:$CA$49)),0)</f>
        <v>0</v>
      </c>
      <c r="J49" s="2">
        <f t="array" aca="1" ref="J49" ca="1">IF(O25=C25,SUM(IF(($BR$41:$BR$49=C25)*($BS$40:$CA$40=O$22),$BS$41:$CA$49)),0)</f>
        <v>0</v>
      </c>
      <c r="K49" s="2">
        <f t="array" aca="1" ref="K49" ca="1">IF(O25=C25,SUM(IF(($BR$41:$BR$49=C25)*($BS$40:$CA$40=O$23),$BS$41:$CA$49)),0)</f>
        <v>0</v>
      </c>
      <c r="L49" s="2">
        <f t="array" aca="1" ref="L49" ca="1">IF(O25=C25,SUM(IF(($BR$41:$BR$49=C25)*($BS$40:$CA$40=O$24),$BS$41:$CA$49)),0)</f>
        <v>0</v>
      </c>
      <c r="M49" s="4">
        <f t="array" aca="1" ref="M49" ca="1">IF(P25=C25,SUM(IF(($BR$41:$BR$49=C25)*($BS$40:$CA$40=P$17),$BS$41:$CA$49)),0)</f>
        <v>0</v>
      </c>
      <c r="N49" s="2">
        <f t="array" aca="1" ref="N49" ca="1">IF(P25=C25,SUM(IF(($BR$41:$BR$49=C25)*($BS$40:$CA$40=P$18),$BS$41:$CA$49)),0)</f>
        <v>0</v>
      </c>
      <c r="O49" s="2">
        <f t="array" aca="1" ref="O49" ca="1">IF(P25=C25,SUM(IF(($BR$41:$BR$49=C25)*($BS$40:$CA$40=P$19),$BS$41:$CA$49)),0)</f>
        <v>0</v>
      </c>
      <c r="P49" s="2">
        <f t="array" aca="1" ref="P49" ca="1">IF(P25=C25,SUM(IF(($BR$41:$BR$49=C25)*($BS$40:$CA$40=P$20),$BS$41:$CA$49)),0)</f>
        <v>0</v>
      </c>
      <c r="Q49" s="2">
        <f t="array" aca="1" ref="Q49" ca="1">IF(P25=C25,SUM(IF(($BR$41:$BR$49=C25)*($BS$40:$CA$40=P$21),$BS$41:$CA$49)),0)</f>
        <v>0</v>
      </c>
      <c r="R49" s="2">
        <f t="array" aca="1" ref="R49" ca="1">IF(P25=C25,SUM(IF(($BR$41:$BR$49=C25)*($BS$40:$CA$40=P$22),$BS$41:$CA$49)),0)</f>
        <v>0</v>
      </c>
      <c r="S49" s="2">
        <f t="array" aca="1" ref="S49" ca="1">IF(P25=C25,SUM(IF(($BR$41:$BR$49=C25)*($BS$40:$CA$40=P$23),$BS$41:$CA$49)),0)</f>
        <v>0</v>
      </c>
      <c r="T49" s="2">
        <f t="array" aca="1" ref="T49" ca="1">IF(P25=C25,SUM(IF(($BR$41:$BR$49=C25)*($BS$40:$CA$40=P$24),$BS$41:$CA$49)),0)</f>
        <v>0</v>
      </c>
      <c r="U49" s="4">
        <f t="array" aca="1" ref="U49" ca="1">IF(Q25=C25,SUM(IF(($BR$41:$BR$49=C25)*($BS$40:$CA$40=Q$17),$BS$41:$CA$49)),0)</f>
        <v>0</v>
      </c>
      <c r="V49" s="2">
        <f t="array" aca="1" ref="V49" ca="1">IF(Q25=C25,SUM(IF(($BR$41:$BR$49=C25)*($BS$40:$CA$40=Q$18),$BS$41:$CA$49)),0)</f>
        <v>0</v>
      </c>
      <c r="W49" s="2">
        <f t="array" aca="1" ref="W49" ca="1">IF(Q25=C25,SUM(IF(($BR$41:$BR$49=C25)*($BS$40:$CA$40=Q$19),$BS$41:$CA$49)),0)</f>
        <v>0</v>
      </c>
      <c r="X49" s="2">
        <f t="array" aca="1" ref="X49" ca="1">IF(Q25=C25,SUM(IF(($BR$41:$BR$49=C25)*($BS$40:$CA$40=Q$20),$BS$41:$CA$49)),0)</f>
        <v>0</v>
      </c>
      <c r="Y49" s="2">
        <f t="array" aca="1" ref="Y49" ca="1">IF(Q25=C25,SUM(IF(($BR$41:$BR$49=C25)*($BS$40:$CA$40=Q$21),$BS$41:$CA$49)),0)</f>
        <v>0</v>
      </c>
      <c r="Z49" s="2">
        <f t="array" aca="1" ref="Z49" ca="1">IF(Q25=C25,SUM(IF(($BR$41:$BR$49=C25)*($BS$40:$CA$40=Q$22),$BS$41:$CA$49)),0)</f>
        <v>0</v>
      </c>
      <c r="AA49" s="2">
        <f t="array" aca="1" ref="AA49" ca="1">IF(Q25=C25,SUM(IF(($BR$41:$BR$49=C25)*($BS$40:$CA$40=Q$23),$BS$41:$CA$49)),0)</f>
        <v>0</v>
      </c>
      <c r="AB49" s="2">
        <f t="array" aca="1" ref="AB49" ca="1">IF(Q25=C25,SUM(IF(($BR$41:$BR$49=C25)*($BS$40:$CA$40=Q$24),$BS$41:$CA$49)),0)</f>
        <v>0</v>
      </c>
      <c r="AC49" s="4">
        <f t="array" aca="1" ref="AC49" ca="1">IF(R25=C25,SUM(IF(($BR$41:$BR$49=C25)*($BS$40:$CA$40=R$17),$BS$41:$CA$49)),0)</f>
        <v>0</v>
      </c>
      <c r="AD49" s="2">
        <f t="array" aca="1" ref="AD49" ca="1">IF(R25=C25,SUM(IF(($BR$41:$BR$49=C25)*($BS$40:$CA$40=R$18),$BS$41:$CA$49)),0)</f>
        <v>0</v>
      </c>
      <c r="AE49" s="2">
        <f t="array" aca="1" ref="AE49" ca="1">IF(R25=C25,SUM(IF(($BR$41:$BR$49=C25)*($BS$40:$CA$40=R$19),$BS$41:$CA$49)),0)</f>
        <v>0</v>
      </c>
      <c r="AF49" s="2">
        <f t="array" aca="1" ref="AF49" ca="1">IF(R25=C25,SUM(IF(($BR$41:$BR$49=C25)*($BS$40:$CA$40=R$20),$BS$41:$CA$49)),0)</f>
        <v>0</v>
      </c>
      <c r="AG49" s="2">
        <f t="array" aca="1" ref="AG49" ca="1">IF(R25=C25,SUM(IF(($BR$41:$BR$49=C25)*($BS$40:$CA$40=R$21),$BS$41:$CA$49)),0)</f>
        <v>0</v>
      </c>
      <c r="AH49" s="2">
        <f t="array" aca="1" ref="AH49" ca="1">IF(R25=C25,SUM(IF(($BR$41:$BR$49=C25)*($BS$40:$CA$40=R$22),$BS$41:$CA$49)),0)</f>
        <v>0</v>
      </c>
      <c r="AI49" s="2">
        <f t="array" aca="1" ref="AI49" ca="1">IF(R25=C25,SUM(IF(($BR$41:$BR$49=C25)*($BS$40:$CA$40=R$23),$BS$41:$CA$49)),0)</f>
        <v>0</v>
      </c>
      <c r="AJ49" s="2">
        <f t="array" aca="1" ref="AJ49" ca="1">IF(R25=C25,SUM(IF(($BR$41:$BR$49=C25)*($BS$40:$CA$40=R$24),$BS$41:$CA$49)),0)</f>
        <v>0</v>
      </c>
      <c r="AK49" s="4">
        <f t="array" aca="1" ref="AK49" ca="1">IF(S25=C25,SUM(IF(($BR$41:$BR$49=C25)*($BS$40:$CA$40=S$17),$BS$41:$CA$49)),0)</f>
        <v>0</v>
      </c>
      <c r="AL49" s="2">
        <f t="array" aca="1" ref="AL49" ca="1">IF(S25=C25,SUM(IF(($BR$41:$BR$49=C25)*($BS$40:$CA$40=S$18),$BS$41:$CA$49)),0)</f>
        <v>0</v>
      </c>
      <c r="AM49" s="2">
        <f t="array" aca="1" ref="AM49" ca="1">IF(S25=C25,SUM(IF(($BR$41:$BR$49=C25)*($BS$40:$CA$40=S$19),$BS$41:$CA$49)),0)</f>
        <v>0</v>
      </c>
      <c r="AN49" s="2">
        <f t="array" aca="1" ref="AN49" ca="1">IF(S25=C25,SUM(IF(($BR$41:$BR$49=C25)*($BS$40:$CA$40=S$20),$BS$41:$CA$49)),0)</f>
        <v>0</v>
      </c>
      <c r="AO49" s="2">
        <f t="array" aca="1" ref="AO49" ca="1">IF(S25=C25,SUM(IF(($BR$41:$BR$49=C25)*($BS$40:$CA$40=S$21),$BS$41:$CA$49)),0)</f>
        <v>0</v>
      </c>
      <c r="AP49" s="2">
        <f t="array" aca="1" ref="AP49" ca="1">IF(S25=C25,SUM(IF(($BR$41:$BR$49=C25)*($BS$40:$CA$40=S$22),$BS$41:$CA$49)),0)</f>
        <v>0</v>
      </c>
      <c r="AQ49" s="2">
        <f t="array" aca="1" ref="AQ49" ca="1">IF(S25=C25,SUM(IF(($BR$41:$BR$49=C25)*($BS$40:$CA$40=S$23),$BS$41:$CA$49)),0)</f>
        <v>0</v>
      </c>
      <c r="AR49" s="2">
        <f t="array" aca="1" ref="AR49" ca="1">IF(S25=C25,SUM(IF(($BR$41:$BR$49=C25)*($BS$40:$CA$40=S$24),$BS$41:$CA$49)),0)</f>
        <v>0</v>
      </c>
      <c r="AS49" s="4">
        <f t="array" aca="1" ref="AS49" ca="1">IF(T25=C25,SUM(IF(($BR$41:$BR$49=C25)*($BS$40:$CA$40=T$17),$BS$41:$CA$49)),0)</f>
        <v>0</v>
      </c>
      <c r="AT49" s="2">
        <f t="array" aca="1" ref="AT49" ca="1">IF(T25=C25,SUM(IF(($BR$41:$BR$49=C25)*($BS$40:$CA$40=T$18),$BS$41:$CA$49)),0)</f>
        <v>0</v>
      </c>
      <c r="AU49" s="2">
        <f t="array" aca="1" ref="AU49" ca="1">IF(T25=C25,SUM(IF(($BR$41:$BR$49=C25)*($BS$40:$CA$40=T$19),$BS$41:$CA$49)),0)</f>
        <v>0</v>
      </c>
      <c r="AV49" s="2">
        <f t="array" aca="1" ref="AV49" ca="1">IF(T25=C25,SUM(IF(($BR$41:$BR$49=C25)*($BS$40:$CA$40=T$20),$BS$41:$CA$49)),0)</f>
        <v>0</v>
      </c>
      <c r="AW49" s="2">
        <f t="array" aca="1" ref="AW49" ca="1">IF(T25=C25,SUM(IF(($BR$41:$BR$49=C25)*($BS$40:$CA$40=T$21),$BS$41:$CA$49)),0)</f>
        <v>0</v>
      </c>
      <c r="AX49" s="2">
        <f t="array" aca="1" ref="AX49" ca="1">IF(T25=C25,SUM(IF(($BR$41:$BR$49=C25)*($BS$40:$CA$40=T$22),$BS$41:$CA$49)),0)</f>
        <v>0</v>
      </c>
      <c r="AY49" s="2">
        <f t="array" aca="1" ref="AY49" ca="1">IF(T25=C25,SUM(IF(($BR$41:$BR$49=C25)*($BS$40:$CA$40=T$23),$BS$41:$CA$49)),0)</f>
        <v>0</v>
      </c>
      <c r="AZ49" s="2">
        <f t="array" aca="1" ref="AZ49" ca="1">IF(T25=C25,SUM(IF(($BR$41:$BR$49=C25)*($BS$40:$CA$40=T$24),$BS$41:$CA$49)),0)</f>
        <v>0</v>
      </c>
      <c r="BA49" s="4">
        <f t="array" aca="1" ref="BA49" ca="1">IF(U25=C25,SUM(IF(($BR$41:$BR$49=C25)*($BS$40:$CA$40=U$17),$BS$41:$CA$49)),0)</f>
        <v>0</v>
      </c>
      <c r="BB49" s="2">
        <f t="array" aca="1" ref="BB49" ca="1">IF(U25=C25,SUM(IF(($BR$41:$BR$49=C25)*($BS$40:$CA$40=U$18),$BS$41:$CA$49)),0)</f>
        <v>0</v>
      </c>
      <c r="BC49" s="2">
        <f t="array" aca="1" ref="BC49" ca="1">IF(U25=C25,SUM(IF(($BR$41:$BR$49=C25)*($BS$40:$CA$40=U$19),$BS$41:$CA$49)),0)</f>
        <v>0</v>
      </c>
      <c r="BD49" s="2">
        <f t="array" aca="1" ref="BD49" ca="1">IF(U25=C25,SUM(IF(($BR$41:$BR$49=C25)*($BS$40:$CA$40=U$20),$BS$41:$CA$49)),0)</f>
        <v>0</v>
      </c>
      <c r="BE49" s="2">
        <f t="array" aca="1" ref="BE49" ca="1">IF(U25=C25,SUM(IF(($BR$41:$BR$49=C25)*($BS$40:$CA$40=U$21),$BS$41:$CA$49)),0)</f>
        <v>0</v>
      </c>
      <c r="BF49" s="2">
        <f t="array" aca="1" ref="BF49" ca="1">IF(U25=C25,SUM(IF(($BR$41:$BR$49=C25)*($BS$40:$CA$40=U$22),$BS$41:$CA$49)),0)</f>
        <v>0</v>
      </c>
      <c r="BG49" s="2">
        <f t="array" aca="1" ref="BG49" ca="1">IF(U25=C25,SUM(IF(($BR$41:$BR$49=C25)*($BS$40:$CA$40=U$23),$BS$41:$CA$49)),0)</f>
        <v>0</v>
      </c>
      <c r="BH49" s="2">
        <f t="array" aca="1" ref="BH49" ca="1">IF(U25=C25,SUM(IF(($BR$41:$BR$49=C25)*($BS$40:$CA$40=U$24),$BS$41:$CA$49)),0)</f>
        <v>0</v>
      </c>
      <c r="BI49" s="4">
        <f t="array" aca="1" ref="BI49" ca="1">IF(V25=C25,SUM(IF(($BR$41:$BR$49=C25)*($BS$40:$CA$40=V$18),$BS$41:$CA$49)),0)</f>
        <v>0</v>
      </c>
      <c r="BJ49" s="2">
        <f t="array" aca="1" ref="BJ49" ca="1">IF(V25=C25,SUM(IF(($BR$41:$BR$49=C25)*($BS$40:$CA$40=V$19),$BS$41:$CA$49)),0)</f>
        <v>0</v>
      </c>
      <c r="BK49" s="2">
        <f t="array" aca="1" ref="BK49" ca="1">IF(V25=C25,SUM(IF(($BR$41:$BR$49=C25)*($BS$40:$CA$40=V$20),$BS$41:$CA$49)),0)</f>
        <v>0</v>
      </c>
      <c r="BL49" s="2">
        <f t="array" aca="1" ref="BL49" ca="1">IF(V25=C25,SUM(IF(($BR$41:$BR$49=C25)*($BS$40:$CA$40=V$21),$BS$41:$CA$49)),0)</f>
        <v>0</v>
      </c>
      <c r="BM49" s="2">
        <f t="array" aca="1" ref="BM49" ca="1">IF(V25=C25,SUM(IF(($BR$41:$BR$49=C25)*($BS$40:$CA$40=V$22),$BS$41:$CA$49)),0)</f>
        <v>0</v>
      </c>
      <c r="BN49" s="2">
        <f t="array" aca="1" ref="BN49" ca="1">IF(V25=C25,SUM(IF(($BR$41:$BR$49=C25)*($BS$40:$CA$40=V$23),$BS$41:$CA$49)),0)</f>
        <v>0</v>
      </c>
      <c r="BO49" s="2">
        <f t="array" aca="1" ref="BO49" ca="1">IF(V25=C25,SUM(IF(($BR$41:$BR$49=C25)*($BS$40:$CA$40=V$24),$BS$41:$CA$49)),0)</f>
        <v>0</v>
      </c>
      <c r="BP49" s="13">
        <f t="array" aca="1" ref="BP49" ca="1">IF(V25=C25,SUM(IF(($BR$41:$BR$49=C25)*($BS$40:$CA$40=V$25),$BS$41:$CA$49)),0)</f>
        <v>0</v>
      </c>
      <c r="BR49" s="2" t="str">
        <f t="shared" si="61"/>
        <v/>
      </c>
      <c r="BS49" s="7">
        <f ca="1">IF(CA41="","",-1*CA41)</f>
        <v>0</v>
      </c>
      <c r="BT49" s="7">
        <f ca="1">IF(CA42="","",-1*CA42)</f>
        <v>0</v>
      </c>
      <c r="BU49" s="7">
        <f ca="1">IF(CA43="","",-1*CA43)</f>
        <v>0</v>
      </c>
      <c r="BV49" s="7">
        <f ca="1">IF(CA44="","",-1*CA44)</f>
        <v>0</v>
      </c>
      <c r="BW49" s="7">
        <f ca="1">IF(CA45="","",-1*CA45)</f>
        <v>0</v>
      </c>
      <c r="BX49" s="7">
        <f ca="1">IF(CA46="","",-1*CA46)</f>
        <v>0</v>
      </c>
      <c r="BY49" s="7">
        <f ca="1">IF(CA47="","",-1*CA47)</f>
        <v>0</v>
      </c>
      <c r="BZ49" s="7">
        <f t="shared" ref="BZ49" ca="1" si="62">IF(CA48="","",-1*CA48)</f>
        <v>0</v>
      </c>
      <c r="CA49" s="5"/>
    </row>
    <row r="50" spans="2:79" s="2" customFormat="1" x14ac:dyDescent="0.25">
      <c r="E50" s="12"/>
      <c r="M50" s="4"/>
      <c r="U50" s="4"/>
      <c r="AC50" s="4"/>
      <c r="AK50" s="4"/>
      <c r="AS50" s="4"/>
      <c r="BA50" s="4"/>
      <c r="BI50" s="4"/>
      <c r="BP50" s="13"/>
    </row>
    <row r="51" spans="2:79" s="2" customFormat="1" x14ac:dyDescent="0.25">
      <c r="E51" s="12"/>
      <c r="M51" s="4"/>
      <c r="U51" s="4"/>
      <c r="AC51" s="4"/>
      <c r="AK51" s="4"/>
      <c r="AS51" s="4"/>
      <c r="BA51" s="4"/>
      <c r="BI51" s="4"/>
      <c r="BP51" s="13"/>
      <c r="BR51" s="3" t="s">
        <v>97</v>
      </c>
      <c r="BS51" s="2" t="str">
        <f>$F$4</f>
        <v>Langenthal 13</v>
      </c>
      <c r="BT51" s="2" t="str">
        <f>$F$5</f>
        <v>Thun 13_1</v>
      </c>
      <c r="BU51" s="2" t="str">
        <f>$F$6</f>
        <v>Thun 13_2</v>
      </c>
      <c r="BV51" s="2" t="str">
        <f>$F$7</f>
        <v>Burgdorf 11</v>
      </c>
      <c r="BW51" s="2" t="str">
        <f>$F$8</f>
        <v>Langenthal 11</v>
      </c>
      <c r="BX51" s="2" t="str">
        <f>$F$9</f>
        <v/>
      </c>
      <c r="BY51" s="2" t="str">
        <f>$F$10</f>
        <v/>
      </c>
      <c r="BZ51" s="2" t="str">
        <f>$F$11</f>
        <v/>
      </c>
      <c r="CA51" s="2" t="str">
        <f>$F$12</f>
        <v/>
      </c>
    </row>
    <row r="52" spans="2:79" s="2" customFormat="1" x14ac:dyDescent="0.25">
      <c r="B52" s="2" t="s">
        <v>103</v>
      </c>
      <c r="E52" s="12">
        <f t="array" aca="1" ref="E52" ca="1">IF(O17=C17,SUM(IF(($BR$30:$BR$38=C17)*($BS$29:$CA$29=O18),$BS$30:$CA$38)),0)</f>
        <v>0</v>
      </c>
      <c r="F52" s="2">
        <f t="array" aca="1" ref="F52" ca="1">IF(O17=C17,SUM(IF(($BR$30:$BR$38=C17)*($BS$29:$CA$29=O19),$BS$30:$CA$38)),0)</f>
        <v>0</v>
      </c>
      <c r="G52" s="2">
        <f t="array" aca="1" ref="G52" ca="1">IF(O17=C17,SUM(IF(($BR$30:$BR$38=C17)*($BS$29:$CA$29=O20),$BS$30:$CA$38)),0)</f>
        <v>0</v>
      </c>
      <c r="H52" s="2">
        <f t="array" aca="1" ref="H52" ca="1">IF(O17=C17,SUM(IF(($BR$30:$BR$38=C17)*($BS$29:$CA$29=O21),$BS$30:$CA$38)),0)</f>
        <v>0</v>
      </c>
      <c r="I52" s="2">
        <f t="array" aca="1" ref="I52" ca="1">IF(O17=C17,SUM(IF(($BR$30:$BR$38=C17)*($BS$29:$CA$29=O22),$BS$30:$CA$38)),0)</f>
        <v>0</v>
      </c>
      <c r="J52" s="2">
        <f t="array" aca="1" ref="J52" ca="1">IF(O17=C17,SUM(IF(($BR$30:$BR$38=C17)*($BS$29:$CA$29=O23),$BS$30:$CA$38)),0)</f>
        <v>0</v>
      </c>
      <c r="K52" s="2">
        <f t="array" aca="1" ref="K52" ca="1">IF(O17=C17,SUM(IF(($BR$30:$BR$38=C17)*($BS$29:$CA$29=O$24),$BS$30:$CA$38)),0)</f>
        <v>0</v>
      </c>
      <c r="L52" s="2">
        <f t="array" aca="1" ref="L52" ca="1">IF(O17=C17,SUM(IF(($BR$30:$BR$38=C17)*($BS$29:$CA$29=O$25),$BS$30:$CA$38)),0)</f>
        <v>0</v>
      </c>
      <c r="M52" s="4">
        <f t="array" aca="1" ref="M52" ca="1">IF(P17=C17,SUM(IF(($BR$30:$BR$38=C17)*($BS$29:$CA$29=P18),$BS$30:$CA$38)),0)</f>
        <v>0</v>
      </c>
      <c r="N52" s="2">
        <f t="array" aca="1" ref="N52" ca="1">IF(P17=C17,SUM(IF(($BR$30:$BR$38=C17)*($BS$29:$CA$29=P19),$BS$30:$CA$38)),0)</f>
        <v>0</v>
      </c>
      <c r="O52" s="2">
        <f t="array" aca="1" ref="O52" ca="1">IF(P17=C17,SUM(IF(($BR$30:$BR$38=C17)*($BS$29:$CA$29=P20),$BS$30:$CA$38)),0)</f>
        <v>0</v>
      </c>
      <c r="P52" s="2">
        <f t="array" aca="1" ref="P52" ca="1">IF(P17=C17,SUM(IF(($BR$30:$BR$38=C17)*($BS$29:$CA$29=P21),$BS$30:$CA$38)),0)</f>
        <v>0</v>
      </c>
      <c r="Q52" s="2">
        <f t="array" aca="1" ref="Q52" ca="1">IF(P17=C17,SUM(IF(($BR$30:$BR$38=C17)*($BS$29:$CA$29=P22),$BS$30:$CA$38)),0)</f>
        <v>0</v>
      </c>
      <c r="R52" s="2">
        <f t="array" aca="1" ref="R52" ca="1">IF(P17=C17,SUM(IF(($BR$30:$BR$38=C17)*($BS$29:$CA$29=P23),$BS$30:$CA$38)),0)</f>
        <v>0</v>
      </c>
      <c r="S52" s="2">
        <f t="array" aca="1" ref="S52" ca="1">IF(P17=C17,SUM(IF(($BR$30:$BR$38=C17)*($BS$29:$CA$29=P$24),$BS$30:$CA$38)),0)</f>
        <v>0</v>
      </c>
      <c r="T52" s="2">
        <f t="array" aca="1" ref="T52" ca="1">IF(P17=C17,SUM(IF(($BR$30:$BR$38=C17)*($BS$29:$CA$29=P$25),$BS$30:$CA$38)),0)</f>
        <v>0</v>
      </c>
      <c r="U52" s="4">
        <f t="array" aca="1" ref="U52" ca="1">IF(Q17=C17,SUM(IF(($BR$30:$BR$38=C17)*($BS$29:$CA$29=Q18),$BS$30:$CA$38)),0)</f>
        <v>0</v>
      </c>
      <c r="V52" s="2">
        <f t="array" aca="1" ref="V52" ca="1">IF(Q17=C17,SUM(IF(($BR$30:$BR$38=C17)*($BS$29:$CA$29=Q19),$BS$30:$CA$38)),0)</f>
        <v>0</v>
      </c>
      <c r="W52" s="2">
        <f t="array" aca="1" ref="W52" ca="1">IF(Q17=C17,SUM(IF(($BR$30:$BR$38=C17)*($BS$29:$CA$29=Q20),$BS$30:$CA$38)),0)</f>
        <v>0</v>
      </c>
      <c r="X52" s="2">
        <f t="array" aca="1" ref="X52" ca="1">IF(Q17=C17,SUM(IF(($BR$30:$BR$38=C17)*($BS$29:$CA$29=Q21),$BS$30:$CA$38)),0)</f>
        <v>0</v>
      </c>
      <c r="Y52" s="2">
        <f t="array" aca="1" ref="Y52" ca="1">IF(Q17=C17,SUM(IF(($BR$30:$BR$38=C17)*($BS$29:$CA$29=Q22),$BS$30:$CA$38)),0)</f>
        <v>0</v>
      </c>
      <c r="Z52" s="2">
        <f t="array" aca="1" ref="Z52" ca="1">IF(Q17=C17,SUM(IF(($BR$30:$BR$38=C17)*($BS$29:$CA$29=Q23),$BS$30:$CA$38)),0)</f>
        <v>0</v>
      </c>
      <c r="AA52" s="2">
        <f t="array" aca="1" ref="AA52" ca="1">IF(Q17=C17,SUM(IF(($BR$30:$BR$38=C17)*($BS$29:$CA$29=Q$24),$BS$30:$CA$38)),0)</f>
        <v>0</v>
      </c>
      <c r="AB52" s="2">
        <f t="array" aca="1" ref="AB52" ca="1">IF(Q17=C17,SUM(IF(($BR$30:$BR$38=C17)*($BS$29:$CA$29=Q$25),$BS$30:$CA$38)),0)</f>
        <v>0</v>
      </c>
      <c r="AC52" s="4">
        <f t="array" aca="1" ref="AC52" ca="1">IF(R17=C17,SUM(IF(($BR$30:$BR$38=C17)*($BS$29:$CA$29=R18),$BS$30:$CA$38)),0)</f>
        <v>0</v>
      </c>
      <c r="AD52" s="2">
        <f t="array" aca="1" ref="AD52" ca="1">IF(R17=C17,SUM(IF(($BR$30:$BR$38=C17)*($BS$29:$CA$29=R19),$BS$30:$CA$38)),0)</f>
        <v>0</v>
      </c>
      <c r="AE52" s="2">
        <f t="array" aca="1" ref="AE52" ca="1">IF(R17=C17,SUM(IF(($BR$30:$BR$38=C17)*($BS$29:$CA$29=R20),$BS$30:$CA$38)),0)</f>
        <v>0</v>
      </c>
      <c r="AF52" s="2">
        <f t="array" aca="1" ref="AF52" ca="1">IF(R17=C17,SUM(IF(($BR$30:$BR$38=C17)*($BS$29:$CA$29=R21),$BS$30:$CA$38)),0)</f>
        <v>0</v>
      </c>
      <c r="AG52" s="2">
        <f t="array" aca="1" ref="AG52" ca="1">IF(R17=C17,SUM(IF(($BR$30:$BR$38=C17)*($BS$29:$CA$29=R22),$BS$30:$CA$38)),0)</f>
        <v>0</v>
      </c>
      <c r="AH52" s="2">
        <f t="array" aca="1" ref="AH52" ca="1">IF(R17=C17,SUM(IF(($BR$30:$BR$38=C17)*($BS$29:$CA$29=R23),$BS$30:$CA$38)),0)</f>
        <v>0</v>
      </c>
      <c r="AI52" s="2">
        <f t="array" aca="1" ref="AI52" ca="1">IF(R17=C17,SUM(IF(($BR$30:$BR$38=C17)*($BS$29:$CA$29=R$24),$BS$30:$CA$38)),0)</f>
        <v>0</v>
      </c>
      <c r="AJ52" s="2">
        <f t="array" aca="1" ref="AJ52" ca="1">IF(R17=C17,SUM(IF(($BR$30:$BR$38=C17)*($BS$29:$CA$29=R$25),$BS$30:$CA$38)),0)</f>
        <v>0</v>
      </c>
      <c r="AK52" s="4">
        <f t="array" aca="1" ref="AK52" ca="1">IF(S17=C17,SUM(IF(($BR$30:$BR$38=C17)*($BS$29:$CA$29=S18),$BS$30:$CA$38)),0)</f>
        <v>0</v>
      </c>
      <c r="AL52" s="2">
        <f t="array" aca="1" ref="AL52" ca="1">IF(S17=C17,SUM(IF(($BR$30:$BR$38=C17)*($BS$29:$CA$29=S19),$BS$30:$CA$38)),0)</f>
        <v>0</v>
      </c>
      <c r="AM52" s="2">
        <f t="array" aca="1" ref="AM52" ca="1">IF(S17=C17,SUM(IF(($BR$30:$BR$38=C17)*($BS$29:$CA$29=S20),$BS$30:$CA$38)),0)</f>
        <v>0</v>
      </c>
      <c r="AN52" s="2">
        <f t="array" aca="1" ref="AN52" ca="1">IF(S17=C17,SUM(IF(($BR$30:$BR$38=C17)*($BS$29:$CA$29=S21),$BS$30:$CA$38)),0)</f>
        <v>0</v>
      </c>
      <c r="AO52" s="2">
        <f t="array" aca="1" ref="AO52" ca="1">IF(S17=C17,SUM(IF(($BR$30:$BR$38=C17)*($BS$29:$CA$29=S22),$BS$30:$CA$38)),0)</f>
        <v>0</v>
      </c>
      <c r="AP52" s="2">
        <f t="array" aca="1" ref="AP52" ca="1">IF(S17=C17,SUM(IF(($BR$30:$BR$38=C17)*($BS$29:$CA$29=S23),$BS$30:$CA$38)),0)</f>
        <v>0</v>
      </c>
      <c r="AQ52" s="2">
        <f t="array" aca="1" ref="AQ52" ca="1">IF(S17=C17,SUM(IF(($BR$30:$BR$38=C17)*($BS$29:$CA$29=S$24),$BS$30:$CA$38)),0)</f>
        <v>0</v>
      </c>
      <c r="AR52" s="2">
        <f t="array" aca="1" ref="AR52" ca="1">IF(S17=C17,SUM(IF(($BR$30:$BR$38=C17)*($BS$29:$CA$29=S$25),$BS$30:$CA$38)),0)</f>
        <v>0</v>
      </c>
      <c r="AS52" s="4">
        <f t="array" aca="1" ref="AS52" ca="1">IF(T17=C17,SUM(IF(($BR$30:$BR$38=C17)*($BS$29:$CA$29=T18),$BS$30:$CA$38)),0)</f>
        <v>0</v>
      </c>
      <c r="AT52" s="2">
        <f t="array" aca="1" ref="AT52" ca="1">IF(T17=C17,SUM(IF(($BR$30:$BR$38=C17)*($BS$29:$CA$29=T19),$BS$30:$CA$38)),0)</f>
        <v>0</v>
      </c>
      <c r="AU52" s="2">
        <f t="array" aca="1" ref="AU52" ca="1">IF(T17=C17,SUM(IF(($BR$30:$BR$38=C17)*($BS$29:$CA$29=T20),$BS$30:$CA$38)),0)</f>
        <v>0</v>
      </c>
      <c r="AV52" s="2">
        <f t="array" aca="1" ref="AV52" ca="1">IF(T17=C17,SUM(IF(($BR$30:$BR$38=C17)*($BS$29:$CA$29=T21),$BS$30:$CA$38)),0)</f>
        <v>0</v>
      </c>
      <c r="AW52" s="2">
        <f t="array" aca="1" ref="AW52" ca="1">IF(T17=C17,SUM(IF(($BR$30:$BR$38=C17)*($BS$29:$CA$29=T22),$BS$30:$CA$38)),0)</f>
        <v>0</v>
      </c>
      <c r="AX52" s="2">
        <f t="array" aca="1" ref="AX52" ca="1">IF(T17=C17,SUM(IF(($BR$30:$BR$38=C17)*($BS$29:$CA$29=T23),$BS$30:$CA$38)),0)</f>
        <v>0</v>
      </c>
      <c r="AY52" s="2">
        <f t="array" aca="1" ref="AY52" ca="1">IF(T17=C17,SUM(IF(($BR$30:$BR$38=C17)*($BS$29:$CA$29=T$24),$BS$30:$CA$38)),0)</f>
        <v>0</v>
      </c>
      <c r="AZ52" s="2">
        <f t="array" aca="1" ref="AZ52" ca="1">IF(T17=C17,SUM(IF(($BR$30:$BR$38=C17)*($BS$29:$CA$29=T$25),$BS$30:$CA$38)),0)</f>
        <v>0</v>
      </c>
      <c r="BA52" s="4">
        <f t="array" aca="1" ref="BA52" ca="1">IF(U17=C17,SUM(IF(($BR$30:$BR$38=C17)*($BS$29:$CA$29=U$18),$BS$30:$CA$38)),0)</f>
        <v>0</v>
      </c>
      <c r="BB52" s="2">
        <f t="array" aca="1" ref="BB52" ca="1">IF(U17=C17,SUM(IF(($BR$30:$BR$38=C17)*($BS$29:$CA$29=U$19),$BS$30:$CA$38)),0)</f>
        <v>0</v>
      </c>
      <c r="BC52" s="2">
        <f t="array" aca="1" ref="BC52" ca="1">IF(U17=C17,SUM(IF(($BR$30:$BR$38=C17)*($BS$29:$CA$29=U$20),$BS$30:$CA$38)),0)</f>
        <v>0</v>
      </c>
      <c r="BD52" s="2">
        <f t="array" aca="1" ref="BD52" ca="1">IF(U17=C17,SUM(IF(($BR$30:$BR$38=C17)*($BS$29:$CA$29=U$21),$BS$30:$CA$38)),0)</f>
        <v>0</v>
      </c>
      <c r="BE52" s="2">
        <f t="array" aca="1" ref="BE52" ca="1">IF(U17=C17,SUM(IF(($BR$30:$BR$38=C17)*($BS$29:$CA$29=U$22),$BS$30:$CA$38)),0)</f>
        <v>0</v>
      </c>
      <c r="BF52" s="2">
        <f t="array" aca="1" ref="BF52" ca="1">IF(U17=C17,SUM(IF(($BR$30:$BR$38=C17)*($BS$29:$CA$29=U$23),$BS$30:$CA$38)),0)</f>
        <v>0</v>
      </c>
      <c r="BG52" s="2">
        <f t="array" aca="1" ref="BG52" ca="1">IF(U17=C17,SUM(IF(($BR$30:$BR$38=C17)*($BS$29:$CA$29=U$24),$BS$30:$CA$38)),0)</f>
        <v>0</v>
      </c>
      <c r="BH52" s="2">
        <f t="array" aca="1" ref="BH52" ca="1">IF(U17=C17,SUM(IF(($BR$30:$BR$38=C17)*($BS$29:$CA$29=U$25),$BS$30:$CA$38)),0)</f>
        <v>0</v>
      </c>
      <c r="BI52" s="4">
        <f t="array" aca="1" ref="BI52" ca="1">IF(V17=C17,SUM(IF(($BR$30:$BR$38=C17)*($BS$29:$CA$29=V$18),$BS$30:$CA$38)),0)</f>
        <v>0</v>
      </c>
      <c r="BJ52" s="2">
        <f t="array" aca="1" ref="BJ52" ca="1">IF(V17=C17,SUM(IF(($BR$30:$BR$38=C17)*($BS$29:$CA$29=V$19),$BS$30:$CA$38)),0)</f>
        <v>0</v>
      </c>
      <c r="BK52" s="2">
        <f t="array" aca="1" ref="BK52" ca="1">IF(V17=C17,SUM(IF(($BR$30:$BR$38=C17)*($BS$29:$CA$29=V$20),$BS$30:$CA$38)),0)</f>
        <v>0</v>
      </c>
      <c r="BL52" s="2">
        <f t="array" aca="1" ref="BL52" ca="1">IF(V17=C17,SUM(IF(($BR$30:$BR$38=C17)*($BS$29:$CA$29=V$21),$BS$30:$CA$38)),0)</f>
        <v>0</v>
      </c>
      <c r="BM52" s="2">
        <f t="array" aca="1" ref="BM52" ca="1">IF(V17=C17,SUM(IF(($BR$30:$BR$38=C17)*($BS$29:$CA$29=V$22),$BS$30:$CA$38)),0)</f>
        <v>0</v>
      </c>
      <c r="BN52" s="2">
        <f t="array" aca="1" ref="BN52" ca="1">IF(V17=C17,SUM(IF(($BR$30:$BR$38=C17)*($BS$29:$CA$29=V$23),$BS$30:$CA$38)),0)</f>
        <v>0</v>
      </c>
      <c r="BO52" s="2">
        <f t="array" aca="1" ref="BO52" ca="1">IF(V17=C17,SUM(IF(($BR$30:$BR$38=C17)*($BS$29:$CA$29=V$24),$BS$30:$CA$38)),0)</f>
        <v>0</v>
      </c>
      <c r="BP52" s="13">
        <f t="array" aca="1" ref="BP52" ca="1">IF(V17=C17,SUM(IF(($BR$30:$BR$38=C17)*($BS$29:$CA$29=V$25),$BS$30:$CA$38)),0)</f>
        <v>0</v>
      </c>
      <c r="BR52" s="2" t="str">
        <f t="shared" ref="BR52:BR60" si="63">F4</f>
        <v>Langenthal 13</v>
      </c>
      <c r="BS52" s="5"/>
      <c r="BT52" s="6">
        <f t="shared" ref="BT52:CA58" ca="1" si="64">SUMIFS($AE$64:$AE$135,$V$64:$V$135,$BR52,$W$64:$W$135,BT$51)+SUMIFS($AF$64:$AF$135,$W$64:$W$135,$BR52,$V$64:$V$135,BT$51)</f>
        <v>0</v>
      </c>
      <c r="BU52" s="6">
        <f t="shared" ca="1" si="64"/>
        <v>0</v>
      </c>
      <c r="BV52" s="6">
        <f t="shared" ca="1" si="64"/>
        <v>0</v>
      </c>
      <c r="BW52" s="6">
        <f t="shared" ca="1" si="64"/>
        <v>0</v>
      </c>
      <c r="BX52" s="6">
        <f t="shared" ca="1" si="64"/>
        <v>0</v>
      </c>
      <c r="BY52" s="6">
        <f t="shared" ca="1" si="64"/>
        <v>0</v>
      </c>
      <c r="BZ52" s="6">
        <f t="shared" ca="1" si="64"/>
        <v>0</v>
      </c>
      <c r="CA52" s="6">
        <f t="shared" ca="1" si="64"/>
        <v>0</v>
      </c>
    </row>
    <row r="53" spans="2:79" s="2" customFormat="1" x14ac:dyDescent="0.25">
      <c r="E53" s="12">
        <f t="array" aca="1" ref="E53" ca="1">IF(O18=C18,SUM(IF(($BR$30:$BR$38=C18)*($BS$29:$CA$29=O17),$BS$30:$CA$38)),0)</f>
        <v>0</v>
      </c>
      <c r="F53" s="2">
        <f t="array" aca="1" ref="F53" ca="1">IF(O18=C18,SUM(IF(($BR$30:$BR$38=C18)*($BS$29:$CA$29=O19),$BS$30:$CA$38)),0)</f>
        <v>0</v>
      </c>
      <c r="G53" s="2">
        <f t="array" aca="1" ref="G53" ca="1">IF(O18=C18,SUM(IF(($BR$30:$BR$38=C18)*($BS$29:$CA$29=O20),$BS$30:$CA$38)),0)</f>
        <v>0</v>
      </c>
      <c r="H53" s="2">
        <f t="array" aca="1" ref="H53" ca="1">IF(O18=C18,SUM(IF(($BR$30:$BR$38=C18)*($BS$29:$CA$29=O21),$BS$30:$CA$38)),0)</f>
        <v>0</v>
      </c>
      <c r="I53" s="2">
        <f t="array" aca="1" ref="I53" ca="1">IF(O18=C18,SUM(IF(($BR$30:$BR$38=C18)*($BS$29:$CA$29=O22),$BS$30:$CA$38)),0)</f>
        <v>0</v>
      </c>
      <c r="J53" s="2">
        <f t="array" aca="1" ref="J53" ca="1">IF(O18=C18,SUM(IF(($BR$30:$BR$38=C18)*($BS$29:$CA$29=O23),$BS$30:$CA$38)),0)</f>
        <v>0</v>
      </c>
      <c r="K53" s="2">
        <f t="array" aca="1" ref="K53" ca="1">IF(O18=C18,SUM(IF(($BR$30:$BR$38=C18)*($BS$29:$CA$29=O$24),$BS$30:$CA$38)),0)</f>
        <v>0</v>
      </c>
      <c r="L53" s="2">
        <f t="array" aca="1" ref="L53" ca="1">IF(O18=C18,SUM(IF(($BR$30:$BR$38=C18)*($BS$29:$CA$29=O$25),$BS$30:$CA$38)),0)</f>
        <v>0</v>
      </c>
      <c r="M53" s="4">
        <f t="array" aca="1" ref="M53" ca="1">IF(P18=C18,SUM(IF(($BR$30:$BR$38=C18)*($BS$29:$CA$29=P17),$BS$30:$CA$38)),0)</f>
        <v>0</v>
      </c>
      <c r="N53" s="2">
        <f t="array" aca="1" ref="N53" ca="1">IF(P18=C18,SUM(IF(($BR$30:$BR$38=C18)*($BS$29:$CA$29=P19),$BS$30:$CA$38)),0)</f>
        <v>0</v>
      </c>
      <c r="O53" s="2">
        <f t="array" aca="1" ref="O53" ca="1">IF(P18=C18,SUM(IF(($BR$30:$BR$38=C18)*($BS$29:$CA$29=P20),$BS$30:$CA$38)),0)</f>
        <v>0</v>
      </c>
      <c r="P53" s="2">
        <f t="array" aca="1" ref="P53" ca="1">IF(P18=C18,SUM(IF(($BR$30:$BR$38=C18)*($BS$29:$CA$29=P21),$BS$30:$CA$38)),0)</f>
        <v>0</v>
      </c>
      <c r="Q53" s="2">
        <f t="array" aca="1" ref="Q53" ca="1">IF(P18=C18,SUM(IF(($BR$30:$BR$38=C18)*($BS$29:$CA$29=P22),$BS$30:$CA$38)),0)</f>
        <v>0</v>
      </c>
      <c r="R53" s="2">
        <f t="array" aca="1" ref="R53" ca="1">IF(P18=C18,SUM(IF(($BR$30:$BR$38=C18)*($BS$29:$CA$29=P23),$BS$30:$CA$38)),0)</f>
        <v>0</v>
      </c>
      <c r="S53" s="2">
        <f t="array" aca="1" ref="S53" ca="1">IF(P18=C18,SUM(IF(($BR$30:$BR$38=C18)*($BS$29:$CA$29=P$24),$BS$30:$CA$38)),0)</f>
        <v>0</v>
      </c>
      <c r="T53" s="2">
        <f t="array" aca="1" ref="T53" ca="1">IF(P18=C18,SUM(IF(($BR$30:$BR$38=C18)*($BS$29:$CA$29=P$25),$BS$30:$CA$38)),0)</f>
        <v>0</v>
      </c>
      <c r="U53" s="4">
        <f t="array" aca="1" ref="U53" ca="1">IF(Q18=C18,SUM(IF(($BR$30:$BR$38=C18)*($BS$29:$CA$29=Q17),$BS$30:$CA$38)),0)</f>
        <v>0</v>
      </c>
      <c r="V53" s="2">
        <f t="array" aca="1" ref="V53" ca="1">IF(Q18=C18,SUM(IF(($BR$30:$BR$38=C18)*($BS$29:$CA$29=Q19),$BS$30:$CA$38)),0)</f>
        <v>0</v>
      </c>
      <c r="W53" s="2">
        <f t="array" aca="1" ref="W53" ca="1">IF(Q18=C18,SUM(IF(($BR$30:$BR$38=C18)*($BS$29:$CA$29=Q20),$BS$30:$CA$38)),0)</f>
        <v>0</v>
      </c>
      <c r="X53" s="2">
        <f t="array" aca="1" ref="X53" ca="1">IF(Q18=C18,SUM(IF(($BR$30:$BR$38=C18)*($BS$29:$CA$29=Q21),$BS$30:$CA$38)),0)</f>
        <v>0</v>
      </c>
      <c r="Y53" s="2">
        <f t="array" aca="1" ref="Y53" ca="1">IF(Q18=C18,SUM(IF(($BR$30:$BR$38=C18)*($BS$29:$CA$29=Q22),$BS$30:$CA$38)),0)</f>
        <v>0</v>
      </c>
      <c r="Z53" s="2">
        <f t="array" aca="1" ref="Z53" ca="1">IF(Q18=C18,SUM(IF(($BR$30:$BR$38=C18)*($BS$29:$CA$29=Q23),$BS$30:$CA$38)),0)</f>
        <v>0</v>
      </c>
      <c r="AA53" s="2">
        <f t="array" aca="1" ref="AA53" ca="1">IF(Q18=C18,SUM(IF(($BR$30:$BR$38=C18)*($BS$29:$CA$29=Q$24),$BS$30:$CA$38)),0)</f>
        <v>0</v>
      </c>
      <c r="AB53" s="2">
        <f t="array" aca="1" ref="AB53" ca="1">IF(Q18=C18,SUM(IF(($BR$30:$BR$38=C18)*($BS$29:$CA$29=Q$25),$BS$30:$CA$38)),0)</f>
        <v>0</v>
      </c>
      <c r="AC53" s="4">
        <f t="array" aca="1" ref="AC53" ca="1">IF(R18=C18,SUM(IF(($BR$30:$BR$38=C18)*($BS$29:$CA$29=R17),$BS$30:$CA$38)),0)</f>
        <v>0</v>
      </c>
      <c r="AD53" s="2">
        <f t="array" aca="1" ref="AD53" ca="1">IF(R18=C18,SUM(IF(($BR$30:$BR$38=C18)*($BS$29:$CA$29=R19),$BS$30:$CA$38)),0)</f>
        <v>0</v>
      </c>
      <c r="AE53" s="2">
        <f t="array" aca="1" ref="AE53" ca="1">IF(R18=C18,SUM(IF(($BR$30:$BR$38=C18)*($BS$29:$CA$29=R20),$BS$30:$CA$38)),0)</f>
        <v>0</v>
      </c>
      <c r="AF53" s="2">
        <f t="array" aca="1" ref="AF53" ca="1">IF(R18=C18,SUM(IF(($BR$30:$BR$38=C18)*($BS$29:$CA$29=R21),$BS$30:$CA$38)),0)</f>
        <v>0</v>
      </c>
      <c r="AG53" s="2">
        <f t="array" aca="1" ref="AG53" ca="1">IF(R18=C18,SUM(IF(($BR$30:$BR$38=C18)*($BS$29:$CA$29=R22),$BS$30:$CA$38)),0)</f>
        <v>0</v>
      </c>
      <c r="AH53" s="2">
        <f t="array" aca="1" ref="AH53" ca="1">IF(R18=C18,SUM(IF(($BR$30:$BR$38=C18)*($BS$29:$CA$29=R23),$BS$30:$CA$38)),0)</f>
        <v>0</v>
      </c>
      <c r="AI53" s="2">
        <f t="array" aca="1" ref="AI53" ca="1">IF(R18=C18,SUM(IF(($BR$30:$BR$38=C18)*($BS$29:$CA$29=R$24),$BS$30:$CA$38)),0)</f>
        <v>0</v>
      </c>
      <c r="AJ53" s="2">
        <f t="array" aca="1" ref="AJ53" ca="1">IF(R18=C18,SUM(IF(($BR$30:$BR$38=C18)*($BS$29:$CA$29=R$25),$BS$30:$CA$38)),0)</f>
        <v>0</v>
      </c>
      <c r="AK53" s="4">
        <f t="array" aca="1" ref="AK53" ca="1">IF(S18=C18,SUM(IF(($BR$30:$BR$38=C18)*($BS$29:$CA$29=S17),$BS$30:$CA$38)),0)</f>
        <v>0</v>
      </c>
      <c r="AL53" s="2">
        <f t="array" aca="1" ref="AL53" ca="1">IF(S18=C18,SUM(IF(($BR$30:$BR$38=C18)*($BS$29:$CA$29=S19),$BS$30:$CA$38)),0)</f>
        <v>0</v>
      </c>
      <c r="AM53" s="2">
        <f t="array" aca="1" ref="AM53" ca="1">IF(S18=C18,SUM(IF(($BR$30:$BR$38=C18)*($BS$29:$CA$29=S20),$BS$30:$CA$38)),0)</f>
        <v>0</v>
      </c>
      <c r="AN53" s="2">
        <f t="array" aca="1" ref="AN53" ca="1">IF(S18=C18,SUM(IF(($BR$30:$BR$38=C18)*($BS$29:$CA$29=S21),$BS$30:$CA$38)),0)</f>
        <v>0</v>
      </c>
      <c r="AO53" s="2">
        <f t="array" aca="1" ref="AO53" ca="1">IF(S18=C18,SUM(IF(($BR$30:$BR$38=C18)*($BS$29:$CA$29=S22),$BS$30:$CA$38)),0)</f>
        <v>0</v>
      </c>
      <c r="AP53" s="2">
        <f t="array" aca="1" ref="AP53" ca="1">IF(S18=C18,SUM(IF(($BR$30:$BR$38=C18)*($BS$29:$CA$29=S23),$BS$30:$CA$38)),0)</f>
        <v>0</v>
      </c>
      <c r="AQ53" s="2">
        <f t="array" aca="1" ref="AQ53" ca="1">IF(S18=C18,SUM(IF(($BR$30:$BR$38=C18)*($BS$29:$CA$29=S$24),$BS$30:$CA$38)),0)</f>
        <v>0</v>
      </c>
      <c r="AR53" s="2">
        <f t="array" aca="1" ref="AR53" ca="1">IF(S18=C18,SUM(IF(($BR$30:$BR$38=C18)*($BS$29:$CA$29=S$25),$BS$30:$CA$38)),0)</f>
        <v>0</v>
      </c>
      <c r="AS53" s="4">
        <f t="array" aca="1" ref="AS53" ca="1">IF(T18=C18,SUM(IF(($BR$30:$BR$38=C18)*($BS$29:$CA$29=T17),$BS$30:$CA$38)),0)</f>
        <v>0</v>
      </c>
      <c r="AT53" s="2">
        <f t="array" aca="1" ref="AT53" ca="1">IF(T18=C18,SUM(IF(($BR$30:$BR$38=C18)*($BS$29:$CA$29=T19),$BS$30:$CA$38)),0)</f>
        <v>0</v>
      </c>
      <c r="AU53" s="2">
        <f t="array" aca="1" ref="AU53" ca="1">IF(T18=C18,SUM(IF(($BR$30:$BR$38=C18)*($BS$29:$CA$29=T20),$BS$30:$CA$38)),0)</f>
        <v>0</v>
      </c>
      <c r="AV53" s="2">
        <f t="array" aca="1" ref="AV53" ca="1">IF(T18=C18,SUM(IF(($BR$30:$BR$38=C18)*($BS$29:$CA$29=T21),$BS$30:$CA$38)),0)</f>
        <v>0</v>
      </c>
      <c r="AW53" s="2">
        <f t="array" aca="1" ref="AW53" ca="1">IF(T18=C18,SUM(IF(($BR$30:$BR$38=C18)*($BS$29:$CA$29=T22),$BS$30:$CA$38)),0)</f>
        <v>0</v>
      </c>
      <c r="AX53" s="2">
        <f t="array" aca="1" ref="AX53" ca="1">IF(T18=C18,SUM(IF(($BR$30:$BR$38=C18)*($BS$29:$CA$29=T23),$BS$30:$CA$38)),0)</f>
        <v>0</v>
      </c>
      <c r="AY53" s="2">
        <f t="array" aca="1" ref="AY53" ca="1">IF(T18=C18,SUM(IF(($BR$30:$BR$38=C18)*($BS$29:$CA$29=T$24),$BS$30:$CA$38)),0)</f>
        <v>0</v>
      </c>
      <c r="AZ53" s="2">
        <f t="array" aca="1" ref="AZ53" ca="1">IF(T18=C18,SUM(IF(($BR$30:$BR$38=C18)*($BS$29:$CA$29=T$25),$BS$30:$CA$38)),0)</f>
        <v>0</v>
      </c>
      <c r="BA53" s="4">
        <f t="array" aca="1" ref="BA53" ca="1">IF(U18=C18,SUM(IF(($BR$30:$BR$38=C18)*($BS$29:$CA$29=U$17),$BS$30:$CA$38)),0)</f>
        <v>0</v>
      </c>
      <c r="BB53" s="2">
        <f t="array" aca="1" ref="BB53" ca="1">IF(U18=C18,SUM(IF(($BR$30:$BR$38=C18)*($BS$29:$CA$29=U$19),$BS$30:$CA$38)),0)</f>
        <v>0</v>
      </c>
      <c r="BC53" s="2">
        <f t="array" aca="1" ref="BC53" ca="1">IF(U18=C18,SUM(IF(($BR$30:$BR$38=C18)*($BS$29:$CA$29=U$20),$BS$30:$CA$38)),0)</f>
        <v>0</v>
      </c>
      <c r="BD53" s="2">
        <f t="array" aca="1" ref="BD53" ca="1">IF(U18=C18,SUM(IF(($BR$30:$BR$38=C18)*($BS$29:$CA$29=U$21),$BS$30:$CA$38)),0)</f>
        <v>0</v>
      </c>
      <c r="BE53" s="2">
        <f t="array" aca="1" ref="BE53" ca="1">IF(U18=C18,SUM(IF(($BR$30:$BR$38=C18)*($BS$29:$CA$29=U$22),$BS$30:$CA$38)),0)</f>
        <v>0</v>
      </c>
      <c r="BF53" s="2">
        <f t="array" aca="1" ref="BF53" ca="1">IF(U18=C18,SUM(IF(($BR$30:$BR$38=C18)*($BS$29:$CA$29=U$23),$BS$30:$CA$38)),0)</f>
        <v>0</v>
      </c>
      <c r="BG53" s="2">
        <f t="array" aca="1" ref="BG53" ca="1">IF(U18=C18,SUM(IF(($BR$30:$BR$38=C18)*($BS$29:$CA$29=U$24),$BS$30:$CA$38)),0)</f>
        <v>0</v>
      </c>
      <c r="BH53" s="2">
        <f t="array" aca="1" ref="BH53" ca="1">IF(U18=C18,SUM(IF(($BR$30:$BR$38=C18)*($BS$29:$CA$29=U$25),$BS$30:$CA$38)),0)</f>
        <v>0</v>
      </c>
      <c r="BI53" s="4">
        <f t="array" aca="1" ref="BI53" ca="1">IF(V18=C18,SUM(IF(($BR$30:$BR$38=C18)*($BS$29:$CA$29=V$17),$BS$30:$CA$38)),0)</f>
        <v>0</v>
      </c>
      <c r="BJ53" s="2">
        <f t="array" aca="1" ref="BJ53" ca="1">IF(V18=C18,SUM(IF(($BR$30:$BR$38=C18)*($BS$29:$CA$29=V$19),$BS$30:$CA$38)),0)</f>
        <v>0</v>
      </c>
      <c r="BK53" s="2">
        <f t="array" aca="1" ref="BK53" ca="1">IF(V18=C18,SUM(IF(($BR$30:$BR$38=C18)*($BS$29:$CA$29=V$20),$BS$30:$CA$38)),0)</f>
        <v>0</v>
      </c>
      <c r="BL53" s="2">
        <f t="array" aca="1" ref="BL53" ca="1">IF(V18=C18,SUM(IF(($BR$30:$BR$38=C18)*($BS$29:$CA$29=V$21),$BS$30:$CA$38)),0)</f>
        <v>0</v>
      </c>
      <c r="BM53" s="2">
        <f t="array" aca="1" ref="BM53" ca="1">IF(V18=C18,SUM(IF(($BR$30:$BR$38=C18)*($BS$29:$CA$29=V$22),$BS$30:$CA$38)),0)</f>
        <v>0</v>
      </c>
      <c r="BN53" s="2">
        <f t="array" aca="1" ref="BN53" ca="1">IF(V18=C18,SUM(IF(($BR$30:$BR$38=C18)*($BS$29:$CA$29=V$23),$BS$30:$CA$38)),0)</f>
        <v>0</v>
      </c>
      <c r="BO53" s="2">
        <f t="array" aca="1" ref="BO53" ca="1">IF(V18=C18,SUM(IF(($BR$30:$BR$38=C18)*($BS$29:$CA$29=V$24),$BS$30:$CA$38)),0)</f>
        <v>0</v>
      </c>
      <c r="BP53" s="13">
        <f t="array" aca="1" ref="BP53" ca="1">IF(V18=C18,SUM(IF(($BR$30:$BR$38=C18)*($BS$29:$CA$29=V$25),$BS$30:$CA$38)),0)</f>
        <v>0</v>
      </c>
      <c r="BR53" s="2" t="str">
        <f t="shared" si="63"/>
        <v>Thun 13_1</v>
      </c>
      <c r="BS53" s="7">
        <f t="shared" ref="BS53:BU60" ca="1" si="65">SUMIFS($AE$64:$AE$135,$V$64:$V$135,$BR53,$W$64:$W$135,BS$51)+SUMIFS($AF$64:$AF$135,$W$64:$W$135,$BR53,$V$64:$V$135,BS$51)</f>
        <v>0</v>
      </c>
      <c r="BT53" s="5"/>
      <c r="BU53" s="6">
        <f ca="1">SUMIFS($AE$64:$AE$135,$V$64:$V$135,$BR53,$W$64:$W$135,BU$51)+SUMIFS($AF$64:$AF$135,$W$64:$W$135,$BR53,$V$64:$V$135,BU$51)</f>
        <v>0</v>
      </c>
      <c r="BV53" s="6">
        <f ca="1">SUMIFS($AE$64:$AE$135,$V$64:$V$135,$BR53,$W$64:$W$135,BV$51)+SUMIFS($AF$64:$AF$135,$W$64:$W$135,$BR53,$V$64:$V$135,BV$51)</f>
        <v>0</v>
      </c>
      <c r="BW53" s="6">
        <f ca="1">SUMIFS($AE$64:$AE$135,$V$64:$V$135,$BR53,$W$64:$W$135,BW$51)+SUMIFS($AF$64:$AF$135,$W$64:$W$135,$BR53,$V$64:$V$135,BW$51)</f>
        <v>0</v>
      </c>
      <c r="BX53" s="6">
        <f ca="1">SUMIFS($AE$64:$AE$135,$V$64:$V$135,$BR53,$W$64:$W$135,BX$51)+SUMIFS($AF$64:$AF$135,$W$64:$W$135,$BR53,$V$64:$V$135,BX$51)</f>
        <v>0</v>
      </c>
      <c r="BY53" s="6">
        <f ca="1">SUMIFS($AE$64:$AE$135,$V$64:$V$135,$BR53,$W$64:$W$135,BY$51)+SUMIFS($AF$64:$AF$135,$W$64:$W$135,$BR53,$V$64:$V$135,BY$51)</f>
        <v>0</v>
      </c>
      <c r="BZ53" s="6">
        <f t="shared" ca="1" si="64"/>
        <v>0</v>
      </c>
      <c r="CA53" s="6">
        <f t="shared" ca="1" si="64"/>
        <v>0</v>
      </c>
    </row>
    <row r="54" spans="2:79" s="2" customFormat="1" x14ac:dyDescent="0.25">
      <c r="E54" s="12">
        <f t="array" aca="1" ref="E54" ca="1">IF(O19=C19,SUM(IF(($BR$30:$BR$38=C19)*($BS$29:$CA$29=O17),$BS$30:$CA$38)),0)</f>
        <v>0</v>
      </c>
      <c r="F54" s="2">
        <f t="array" aca="1" ref="F54" ca="1">IF(O19=C19,SUM(IF(($BR$30:$BR$38=C19)*($BS$29:$CA$29=O18),$BS$30:$CA$38)),0)</f>
        <v>0</v>
      </c>
      <c r="G54" s="2">
        <f t="array" aca="1" ref="G54" ca="1">IF(O19=C19,SUM(IF(($BR$30:$BR$38=C19)*($BS$29:$CA$29=O20),$BS$30:$CA$38)),0)</f>
        <v>0</v>
      </c>
      <c r="H54" s="2">
        <f t="array" aca="1" ref="H54" ca="1">IF(O19=C19,SUM(IF(($BR$30:$BR$38=C19)*($BS$29:$CA$29=O21),$BS$30:$CA$38)),0)</f>
        <v>0</v>
      </c>
      <c r="I54" s="2">
        <f t="array" aca="1" ref="I54" ca="1">IF(O19=C19,SUM(IF(($BR$30:$BR$38=C19)*($BS$29:$CA$29=O22),$BS$30:$CA$38)),0)</f>
        <v>0</v>
      </c>
      <c r="J54" s="2">
        <f t="array" aca="1" ref="J54" ca="1">IF(O19=C19,SUM(IF(($BR$30:$BR$38=C19)*($BS$29:$CA$29=O23),$BS$30:$CA$38)),0)</f>
        <v>0</v>
      </c>
      <c r="K54" s="2">
        <f t="array" aca="1" ref="K54" ca="1">IF(O19=C19,SUM(IF(($BR$30:$BR$38=C19)*($BS$29:$CA$29=O$24),$BS$30:$CA$38)),0)</f>
        <v>0</v>
      </c>
      <c r="L54" s="2">
        <f t="array" aca="1" ref="L54" ca="1">IF(O19=C19,SUM(IF(($BR$30:$BR$38=C19)*($BS$29:$CA$29=O$25),$BS$30:$CA$38)),0)</f>
        <v>0</v>
      </c>
      <c r="M54" s="4">
        <f t="array" aca="1" ref="M54" ca="1">IF(P19=C19,SUM(IF(($BR$30:$BR$38=C19)*($BS$29:$CA$29=P17),$BS$30:$CA$38)),0)</f>
        <v>0</v>
      </c>
      <c r="N54" s="2">
        <f t="array" aca="1" ref="N54" ca="1">IF(P19=C19,SUM(IF(($BR$30:$BR$38=C19)*($BS$29:$CA$29=P18),$BS$30:$CA$38)),0)</f>
        <v>0</v>
      </c>
      <c r="O54" s="2">
        <f t="array" aca="1" ref="O54" ca="1">IF(P19=C19,SUM(IF(($BR$30:$BR$38=C19)*($BS$29:$CA$29=P20),$BS$30:$CA$38)),0)</f>
        <v>0</v>
      </c>
      <c r="P54" s="2">
        <f t="array" aca="1" ref="P54" ca="1">IF(P19=C19,SUM(IF(($BR$30:$BR$38=C19)*($BS$29:$CA$29=P21),$BS$30:$CA$38)),0)</f>
        <v>0</v>
      </c>
      <c r="Q54" s="2">
        <f t="array" aca="1" ref="Q54" ca="1">IF(P19=C19,SUM(IF(($BR$30:$BR$38=C19)*($BS$29:$CA$29=P22),$BS$30:$CA$38)),0)</f>
        <v>0</v>
      </c>
      <c r="R54" s="2">
        <f t="array" aca="1" ref="R54" ca="1">IF(P19=C19,SUM(IF(($BR$30:$BR$38=C19)*($BS$29:$CA$29=P23),$BS$30:$CA$38)),0)</f>
        <v>0</v>
      </c>
      <c r="S54" s="2">
        <f t="array" aca="1" ref="S54" ca="1">IF(P19=C19,SUM(IF(($BR$30:$BR$38=C19)*($BS$29:$CA$29=P$24),$BS$30:$CA$38)),0)</f>
        <v>0</v>
      </c>
      <c r="T54" s="2">
        <f t="array" aca="1" ref="T54" ca="1">IF(P19=C19,SUM(IF(($BR$30:$BR$38=C19)*($BS$29:$CA$29=P$25),$BS$30:$CA$38)),0)</f>
        <v>0</v>
      </c>
      <c r="U54" s="4">
        <f t="array" aca="1" ref="U54" ca="1">IF(Q19=C19,SUM(IF(($BR$30:$BR$38=C19)*($BS$29:$CA$29=Q17),$BS$30:$CA$38)),0)</f>
        <v>0</v>
      </c>
      <c r="V54" s="2">
        <f t="array" aca="1" ref="V54" ca="1">IF(Q19=C19,SUM(IF(($BR$30:$BR$38=C19)*($BS$29:$CA$29=Q18),$BS$30:$CA$38)),0)</f>
        <v>0</v>
      </c>
      <c r="W54" s="2">
        <f t="array" aca="1" ref="W54" ca="1">IF(Q19=C19,SUM(IF(($BR$30:$BR$38=C19)*($BS$29:$CA$29=Q20),$BS$30:$CA$38)),0)</f>
        <v>0</v>
      </c>
      <c r="X54" s="2">
        <f t="array" aca="1" ref="X54" ca="1">IF(Q19=C19,SUM(IF(($BR$30:$BR$38=C19)*($BS$29:$CA$29=Q21),$BS$30:$CA$38)),0)</f>
        <v>0</v>
      </c>
      <c r="Y54" s="2">
        <f t="array" aca="1" ref="Y54" ca="1">IF(Q19=C19,SUM(IF(($BR$30:$BR$38=C19)*($BS$29:$CA$29=Q22),$BS$30:$CA$38)),0)</f>
        <v>0</v>
      </c>
      <c r="Z54" s="2">
        <f t="array" aca="1" ref="Z54" ca="1">IF(Q19=C19,SUM(IF(($BR$30:$BR$38=C19)*($BS$29:$CA$29=Q23),$BS$30:$CA$38)),0)</f>
        <v>0</v>
      </c>
      <c r="AA54" s="2">
        <f t="array" aca="1" ref="AA54" ca="1">IF(Q19=C19,SUM(IF(($BR$30:$BR$38=C19)*($BS$29:$CA$29=Q$24),$BS$30:$CA$38)),0)</f>
        <v>0</v>
      </c>
      <c r="AB54" s="2">
        <f t="array" aca="1" ref="AB54" ca="1">IF(Q19=C19,SUM(IF(($BR$30:$BR$38=C19)*($BS$29:$CA$29=Q$25),$BS$30:$CA$38)),0)</f>
        <v>0</v>
      </c>
      <c r="AC54" s="4">
        <f t="array" aca="1" ref="AC54" ca="1">IF(R19=C19,SUM(IF(($BR$30:$BR$38=C19)*($BS$29:$CA$29=R17),$BS$30:$CA$38)),0)</f>
        <v>0</v>
      </c>
      <c r="AD54" s="2">
        <f t="array" aca="1" ref="AD54" ca="1">IF(R19=C19,SUM(IF(($BR$30:$BR$38=C19)*($BS$29:$CA$29=R18),$BS$30:$CA$38)),0)</f>
        <v>0</v>
      </c>
      <c r="AE54" s="2">
        <f t="array" aca="1" ref="AE54" ca="1">IF(R19=C19,SUM(IF(($BR$30:$BR$38=C19)*($BS$29:$CA$29=R20),$BS$30:$CA$38)),0)</f>
        <v>0</v>
      </c>
      <c r="AF54" s="2">
        <f t="array" aca="1" ref="AF54" ca="1">IF(R19=C19,SUM(IF(($BR$30:$BR$38=C19)*($BS$29:$CA$29=R21),$BS$30:$CA$38)),0)</f>
        <v>0</v>
      </c>
      <c r="AG54" s="2">
        <f t="array" aca="1" ref="AG54" ca="1">IF(R19=C19,SUM(IF(($BR$30:$BR$38=C19)*($BS$29:$CA$29=R22),$BS$30:$CA$38)),0)</f>
        <v>0</v>
      </c>
      <c r="AH54" s="2">
        <f t="array" aca="1" ref="AH54" ca="1">IF(R19=C19,SUM(IF(($BR$30:$BR$38=C19)*($BS$29:$CA$29=R23),$BS$30:$CA$38)),0)</f>
        <v>0</v>
      </c>
      <c r="AI54" s="2">
        <f t="array" aca="1" ref="AI54" ca="1">IF(R19=C19,SUM(IF(($BR$30:$BR$38=C19)*($BS$29:$CA$29=R$24),$BS$30:$CA$38)),0)</f>
        <v>0</v>
      </c>
      <c r="AJ54" s="2">
        <f t="array" aca="1" ref="AJ54" ca="1">IF(R19=C19,SUM(IF(($BR$30:$BR$38=C19)*($BS$29:$CA$29=R$25),$BS$30:$CA$38)),0)</f>
        <v>0</v>
      </c>
      <c r="AK54" s="4">
        <f t="array" aca="1" ref="AK54" ca="1">IF(S19=C19,SUM(IF(($BR$30:$BR$38=C19)*($BS$29:$CA$29=S17),$BS$30:$CA$38)),0)</f>
        <v>0</v>
      </c>
      <c r="AL54" s="2">
        <f t="array" aca="1" ref="AL54" ca="1">IF(S19=C19,SUM(IF(($BR$30:$BR$38=C19)*($BS$29:$CA$29=S18),$BS$30:$CA$38)),0)</f>
        <v>0</v>
      </c>
      <c r="AM54" s="2">
        <f t="array" aca="1" ref="AM54" ca="1">IF(S19=C19,SUM(IF(($BR$30:$BR$38=C19)*($BS$29:$CA$29=S20),$BS$30:$CA$38)),0)</f>
        <v>0</v>
      </c>
      <c r="AN54" s="2">
        <f t="array" aca="1" ref="AN54" ca="1">IF(S19=C19,SUM(IF(($BR$30:$BR$38=C19)*($BS$29:$CA$29=S21),$BS$30:$CA$38)),0)</f>
        <v>0</v>
      </c>
      <c r="AO54" s="2">
        <f t="array" aca="1" ref="AO54" ca="1">IF(S19=C19,SUM(IF(($BR$30:$BR$38=C19)*($BS$29:$CA$29=S22),$BS$30:$CA$38)),0)</f>
        <v>0</v>
      </c>
      <c r="AP54" s="2">
        <f t="array" aca="1" ref="AP54" ca="1">IF(S19=C19,SUM(IF(($BR$30:$BR$38=C19)*($BS$29:$CA$29=S23),$BS$30:$CA$38)),0)</f>
        <v>0</v>
      </c>
      <c r="AQ54" s="2">
        <f t="array" aca="1" ref="AQ54" ca="1">IF(S19=C19,SUM(IF(($BR$30:$BR$38=C19)*($BS$29:$CA$29=S$24),$BS$30:$CA$38)),0)</f>
        <v>0</v>
      </c>
      <c r="AR54" s="2">
        <f t="array" aca="1" ref="AR54" ca="1">IF(S19=C19,SUM(IF(($BR$30:$BR$38=C19)*($BS$29:$CA$29=S$25),$BS$30:$CA$38)),0)</f>
        <v>0</v>
      </c>
      <c r="AS54" s="4">
        <f t="array" aca="1" ref="AS54" ca="1">IF(T19=C19,SUM(IF(($BR$30:$BR$38=C19)*($BS$29:$CA$29=T17),$BS$30:$CA$38)),0)</f>
        <v>0</v>
      </c>
      <c r="AT54" s="2">
        <f t="array" aca="1" ref="AT54" ca="1">IF(T19=C19,SUM(IF(($BR$30:$BR$38=C19)*($BS$29:$CA$29=T18),$BS$30:$CA$38)),0)</f>
        <v>0</v>
      </c>
      <c r="AU54" s="2">
        <f t="array" aca="1" ref="AU54" ca="1">IF(T19=C19,SUM(IF(($BR$30:$BR$38=C19)*($BS$29:$CA$29=T20),$BS$30:$CA$38)),0)</f>
        <v>0</v>
      </c>
      <c r="AV54" s="2">
        <f t="array" aca="1" ref="AV54" ca="1">IF(T19=C19,SUM(IF(($BR$30:$BR$38=C19)*($BS$29:$CA$29=T21),$BS$30:$CA$38)),0)</f>
        <v>0</v>
      </c>
      <c r="AW54" s="2">
        <f t="array" aca="1" ref="AW54" ca="1">IF(T19=C19,SUM(IF(($BR$30:$BR$38=C19)*($BS$29:$CA$29=T22),$BS$30:$CA$38)),0)</f>
        <v>0</v>
      </c>
      <c r="AX54" s="2">
        <f t="array" aca="1" ref="AX54" ca="1">IF(T19=C19,SUM(IF(($BR$30:$BR$38=C19)*($BS$29:$CA$29=T23),$BS$30:$CA$38)),0)</f>
        <v>0</v>
      </c>
      <c r="AY54" s="2">
        <f t="array" aca="1" ref="AY54" ca="1">IF(T19=C19,SUM(IF(($BR$30:$BR$38=C19)*($BS$29:$CA$29=T$24),$BS$30:$CA$38)),0)</f>
        <v>0</v>
      </c>
      <c r="AZ54" s="2">
        <f t="array" aca="1" ref="AZ54" ca="1">IF(T19=C19,SUM(IF(($BR$30:$BR$38=C19)*($BS$29:$CA$29=T$25),$BS$30:$CA$38)),0)</f>
        <v>0</v>
      </c>
      <c r="BA54" s="4">
        <f t="array" aca="1" ref="BA54" ca="1">IF(U19=C19,SUM(IF(($BR$30:$BR$38=C19)*($BS$29:$CA$29=U$17),$BS$30:$CA$38)),0)</f>
        <v>0</v>
      </c>
      <c r="BB54" s="2">
        <f t="array" aca="1" ref="BB54" ca="1">IF(U19=C19,SUM(IF(($BR$30:$BR$38=C19)*($BS$29:$CA$29=U$18),$BS$30:$CA$38)),0)</f>
        <v>0</v>
      </c>
      <c r="BC54" s="2">
        <f t="array" aca="1" ref="BC54" ca="1">IF(U19=C19,SUM(IF(($BR$30:$BR$38=C19)*($BS$29:$CA$29=U$20),$BS$30:$CA$38)),0)</f>
        <v>0</v>
      </c>
      <c r="BD54" s="2">
        <f t="array" aca="1" ref="BD54" ca="1">IF(U19=C19,SUM(IF(($BR$30:$BR$38=C19)*($BS$29:$CA$29=U$21),$BS$30:$CA$38)),0)</f>
        <v>0</v>
      </c>
      <c r="BE54" s="2">
        <f t="array" aca="1" ref="BE54" ca="1">IF(U19=C19,SUM(IF(($BR$30:$BR$38=C19)*($BS$29:$CA$29=U$22),$BS$30:$CA$38)),0)</f>
        <v>0</v>
      </c>
      <c r="BF54" s="2">
        <f t="array" aca="1" ref="BF54" ca="1">IF(U19=C19,SUM(IF(($BR$30:$BR$38=C19)*($BS$29:$CA$29=U$23),$BS$30:$CA$38)),0)</f>
        <v>0</v>
      </c>
      <c r="BG54" s="2">
        <f t="array" aca="1" ref="BG54" ca="1">IF(U19=C19,SUM(IF(($BR$30:$BR$38=C19)*($BS$29:$CA$29=U$24),$BS$30:$CA$38)),0)</f>
        <v>0</v>
      </c>
      <c r="BH54" s="2">
        <f t="array" aca="1" ref="BH54" ca="1">IF(U19=C19,SUM(IF(($BR$30:$BR$38=C19)*($BS$29:$CA$29=U$25),$BS$30:$CA$38)),0)</f>
        <v>0</v>
      </c>
      <c r="BI54" s="4">
        <f t="array" aca="1" ref="BI54" ca="1">IF(V19=C19,SUM(IF(($BR$30:$BR$38=C19)*($BS$29:$CA$29=V$17),$BS$30:$CA$38)),0)</f>
        <v>0</v>
      </c>
      <c r="BJ54" s="2">
        <f t="array" aca="1" ref="BJ54" ca="1">IF(V19=C19,SUM(IF(($BR$30:$BR$38=C19)*($BS$29:$CA$29=V$18),$BS$30:$CA$38)),0)</f>
        <v>0</v>
      </c>
      <c r="BK54" s="2">
        <f t="array" aca="1" ref="BK54" ca="1">IF(V19=C19,SUM(IF(($BR$30:$BR$38=C19)*($BS$29:$CA$29=V$20),$BS$30:$CA$38)),0)</f>
        <v>0</v>
      </c>
      <c r="BL54" s="2">
        <f t="array" aca="1" ref="BL54" ca="1">IF(V19=C19,SUM(IF(($BR$30:$BR$38=C19)*($BS$29:$CA$29=V$21),$BS$30:$CA$38)),0)</f>
        <v>0</v>
      </c>
      <c r="BM54" s="2">
        <f t="array" aca="1" ref="BM54" ca="1">IF(V19=C19,SUM(IF(($BR$30:$BR$38=C19)*($BS$29:$CA$29=V$22),$BS$30:$CA$38)),0)</f>
        <v>0</v>
      </c>
      <c r="BN54" s="2">
        <f t="array" aca="1" ref="BN54" ca="1">IF(V19=C19,SUM(IF(($BR$30:$BR$38=C19)*($BS$29:$CA$29=V$23),$BS$30:$CA$38)),0)</f>
        <v>0</v>
      </c>
      <c r="BO54" s="2">
        <f t="array" aca="1" ref="BO54" ca="1">IF(V19=C19,SUM(IF(($BR$30:$BR$38=C19)*($BS$29:$CA$29=V$24),$BS$30:$CA$38)),0)</f>
        <v>0</v>
      </c>
      <c r="BP54" s="13">
        <f t="array" aca="1" ref="BP54" ca="1">IF(V19=C19,SUM(IF(($BR$30:$BR$38=C19)*($BS$29:$CA$29=V$25),$BS$30:$CA$38)),0)</f>
        <v>0</v>
      </c>
      <c r="BR54" s="2" t="str">
        <f t="shared" si="63"/>
        <v>Thun 13_2</v>
      </c>
      <c r="BS54" s="7">
        <f t="shared" ca="1" si="65"/>
        <v>0</v>
      </c>
      <c r="BT54" s="7">
        <f t="shared" ca="1" si="65"/>
        <v>0</v>
      </c>
      <c r="BU54" s="5"/>
      <c r="BV54" s="6">
        <f ca="1">SUMIFS($AE$64:$AE$135,$V$64:$V$135,$BR54,$W$64:$W$135,BV$51)+SUMIFS($AF$64:$AF$135,$W$64:$W$135,$BR54,$V$64:$V$135,BV$51)</f>
        <v>0</v>
      </c>
      <c r="BW54" s="6">
        <f ca="1">SUMIFS($AE$64:$AE$135,$V$64:$V$135,$BR54,$W$64:$W$135,BW$51)+SUMIFS($AF$64:$AF$135,$W$64:$W$135,$BR54,$V$64:$V$135,BW$51)</f>
        <v>0</v>
      </c>
      <c r="BX54" s="6">
        <f ca="1">SUMIFS($AE$64:$AE$135,$V$64:$V$135,$BR54,$W$64:$W$135,BX$51)+SUMIFS($AF$64:$AF$135,$W$64:$W$135,$BR54,$V$64:$V$135,BX$51)</f>
        <v>0</v>
      </c>
      <c r="BY54" s="6">
        <f ca="1">SUMIFS($AE$64:$AE$135,$V$64:$V$135,$BR54,$W$64:$W$135,BY$51)+SUMIFS($AF$64:$AF$135,$W$64:$W$135,$BR54,$V$64:$V$135,BY$51)</f>
        <v>0</v>
      </c>
      <c r="BZ54" s="6">
        <f t="shared" ca="1" si="64"/>
        <v>0</v>
      </c>
      <c r="CA54" s="6">
        <f t="shared" ca="1" si="64"/>
        <v>0</v>
      </c>
    </row>
    <row r="55" spans="2:79" s="2" customFormat="1" x14ac:dyDescent="0.25">
      <c r="E55" s="12">
        <f t="array" aca="1" ref="E55" ca="1">IF(O20=C20,SUM(IF(($BR$30:$BR$38=C20)*($BS$29:$CA$29=O17),$BS$30:$CA$38)),0)</f>
        <v>0</v>
      </c>
      <c r="F55" s="2">
        <f t="array" aca="1" ref="F55" ca="1">IF(O20=C20,SUM(IF(($BR$30:$BR$38=C20)*($BS$29:$CA$29=O18),$BS$30:$CA$38)),0)</f>
        <v>0</v>
      </c>
      <c r="G55" s="2">
        <f t="array" aca="1" ref="G55" ca="1">IF(O20=C20,SUM(IF(($BR$30:$BR$38=C20)*($BS$29:$CA$29=O19),$BS$30:$CA$38)),0)</f>
        <v>0</v>
      </c>
      <c r="H55" s="2">
        <f t="array" aca="1" ref="H55" ca="1">IF(O20=C20,SUM(IF(($BR$30:$BR$38=C20)*($BS$29:$CA$29=O21),$BS$30:$CA$38)),0)</f>
        <v>0</v>
      </c>
      <c r="I55" s="2">
        <f t="array" aca="1" ref="I55" ca="1">IF(O20=C20,SUM(IF(($BR$30:$BR$38=C20)*($BS$29:$CA$29=O22),$BS$30:$CA$38)),0)</f>
        <v>0</v>
      </c>
      <c r="J55" s="2">
        <f t="array" aca="1" ref="J55" ca="1">IF(O20=C20,SUM(IF(($BR$30:$BR$38=C20)*($BS$29:$CA$29=O23),$BS$30:$CA$38)),0)</f>
        <v>0</v>
      </c>
      <c r="K55" s="2">
        <f t="array" aca="1" ref="K55" ca="1">IF(O20=C20,SUM(IF(($BR$30:$BR$38=C20)*($BS$29:$CA$29=O$24),$BS$30:$CA$38)),0)</f>
        <v>0</v>
      </c>
      <c r="L55" s="2">
        <f t="array" aca="1" ref="L55" ca="1">IF(O20=C20,SUM(IF(($BR$30:$BR$38=C20)*($BS$29:$CA$29=O$25),$BS$30:$CA$38)),0)</f>
        <v>0</v>
      </c>
      <c r="M55" s="4">
        <f t="array" aca="1" ref="M55" ca="1">IF(P20=C20,SUM(IF(($BR$30:$BR$38=C20)*($BS$29:$CA$29=P17),$BS$30:$CA$38)),0)</f>
        <v>0</v>
      </c>
      <c r="N55" s="2">
        <f t="array" aca="1" ref="N55" ca="1">IF(P20=C20,SUM(IF(($BR$30:$BR$38=C20)*($BS$29:$CA$29=P18),$BS$30:$CA$38)),0)</f>
        <v>0</v>
      </c>
      <c r="O55" s="2">
        <f t="array" aca="1" ref="O55" ca="1">IF(P20=C20,SUM(IF(($BR$30:$BR$38=C20)*($BS$29:$CA$29=P19),$BS$30:$CA$38)),0)</f>
        <v>0</v>
      </c>
      <c r="P55" s="2">
        <f t="array" aca="1" ref="P55" ca="1">IF(P20=C20,SUM(IF(($BR$30:$BR$38=C20)*($BS$29:$CA$29=P21),$BS$30:$CA$38)),0)</f>
        <v>0</v>
      </c>
      <c r="Q55" s="2">
        <f t="array" aca="1" ref="Q55" ca="1">IF(P20=C20,SUM(IF(($BR$30:$BR$38=C20)*($BS$29:$CA$29=P22),$BS$30:$CA$38)),0)</f>
        <v>0</v>
      </c>
      <c r="R55" s="2">
        <f t="array" aca="1" ref="R55" ca="1">IF(P20=C20,SUM(IF(($BR$30:$BR$38=C20)*($BS$29:$CA$29=P23),$BS$30:$CA$38)),0)</f>
        <v>0</v>
      </c>
      <c r="S55" s="2">
        <f t="array" aca="1" ref="S55" ca="1">IF(P20=C20,SUM(IF(($BR$30:$BR$38=C20)*($BS$29:$CA$29=P$24),$BS$30:$CA$38)),0)</f>
        <v>0</v>
      </c>
      <c r="T55" s="2">
        <f t="array" aca="1" ref="T55" ca="1">IF(P20=C20,SUM(IF(($BR$30:$BR$38=C20)*($BS$29:$CA$29=P$25),$BS$30:$CA$38)),0)</f>
        <v>0</v>
      </c>
      <c r="U55" s="4">
        <f t="array" aca="1" ref="U55" ca="1">IF(Q20=C20,SUM(IF(($BR$30:$BR$38=C20)*($BS$29:$CA$29=Q17),$BS$30:$CA$38)),0)</f>
        <v>0</v>
      </c>
      <c r="V55" s="2">
        <f t="array" aca="1" ref="V55" ca="1">IF(Q20=C20,SUM(IF(($BR$30:$BR$38=C20)*($BS$29:$CA$29=Q18),$BS$30:$CA$38)),0)</f>
        <v>0</v>
      </c>
      <c r="W55" s="2">
        <f t="array" aca="1" ref="W55" ca="1">IF(Q20=C20,SUM(IF(($BR$30:$BR$38=C20)*($BS$29:$CA$29=Q19),$BS$30:$CA$38)),0)</f>
        <v>0</v>
      </c>
      <c r="X55" s="2">
        <f t="array" aca="1" ref="X55" ca="1">IF(Q20=C20,SUM(IF(($BR$30:$BR$38=C20)*($BS$29:$CA$29=Q21),$BS$30:$CA$38)),0)</f>
        <v>0</v>
      </c>
      <c r="Y55" s="2">
        <f t="array" aca="1" ref="Y55" ca="1">IF(Q20=C20,SUM(IF(($BR$30:$BR$38=C20)*($BS$29:$CA$29=Q22),$BS$30:$CA$38)),0)</f>
        <v>0</v>
      </c>
      <c r="Z55" s="2">
        <f t="array" aca="1" ref="Z55" ca="1">IF(Q20=C20,SUM(IF(($BR$30:$BR$38=C20)*($BS$29:$CA$29=Q23),$BS$30:$CA$38)),0)</f>
        <v>0</v>
      </c>
      <c r="AA55" s="2">
        <f t="array" aca="1" ref="AA55" ca="1">IF(Q20=C20,SUM(IF(($BR$30:$BR$38=C20)*($BS$29:$CA$29=Q$24),$BS$30:$CA$38)),0)</f>
        <v>0</v>
      </c>
      <c r="AB55" s="2">
        <f t="array" aca="1" ref="AB55" ca="1">IF(Q20=C20,SUM(IF(($BR$30:$BR$38=C20)*($BS$29:$CA$29=Q$25),$BS$30:$CA$38)),0)</f>
        <v>0</v>
      </c>
      <c r="AC55" s="4">
        <f t="array" aca="1" ref="AC55" ca="1">IF(R20=C20,SUM(IF(($BR$30:$BR$38=C20)*($BS$29:$CA$29=R17),$BS$30:$CA$38)),0)</f>
        <v>0</v>
      </c>
      <c r="AD55" s="2">
        <f t="array" aca="1" ref="AD55" ca="1">IF(R20=C20,SUM(IF(($BR$30:$BR$38=C20)*($BS$29:$CA$29=R18),$BS$30:$CA$38)),0)</f>
        <v>0</v>
      </c>
      <c r="AE55" s="2">
        <f t="array" aca="1" ref="AE55" ca="1">IF(R20=C20,SUM(IF(($BR$30:$BR$38=C20)*($BS$29:$CA$29=R19),$BS$30:$CA$38)),0)</f>
        <v>0</v>
      </c>
      <c r="AF55" s="2">
        <f t="array" aca="1" ref="AF55" ca="1">IF(R20=C20,SUM(IF(($BR$30:$BR$38=C20)*($BS$29:$CA$29=R21),$BS$30:$CA$38)),0)</f>
        <v>0</v>
      </c>
      <c r="AG55" s="2">
        <f t="array" aca="1" ref="AG55" ca="1">IF(R20=C20,SUM(IF(($BR$30:$BR$38=C20)*($BS$29:$CA$29=R22),$BS$30:$CA$38)),0)</f>
        <v>0</v>
      </c>
      <c r="AH55" s="2">
        <f t="array" aca="1" ref="AH55" ca="1">IF(R20=C20,SUM(IF(($BR$30:$BR$38=C20)*($BS$29:$CA$29=R23),$BS$30:$CA$38)),0)</f>
        <v>0</v>
      </c>
      <c r="AI55" s="2">
        <f t="array" aca="1" ref="AI55" ca="1">IF(R20=C20,SUM(IF(($BR$30:$BR$38=C20)*($BS$29:$CA$29=R$24),$BS$30:$CA$38)),0)</f>
        <v>0</v>
      </c>
      <c r="AJ55" s="2">
        <f t="array" aca="1" ref="AJ55" ca="1">IF(R20=C20,SUM(IF(($BR$30:$BR$38=C20)*($BS$29:$CA$29=R$25),$BS$30:$CA$38)),0)</f>
        <v>0</v>
      </c>
      <c r="AK55" s="4">
        <f t="array" aca="1" ref="AK55" ca="1">IF(S20=C20,SUM(IF(($BR$30:$BR$38=C20)*($BS$29:$CA$29=S17),$BS$30:$CA$38)),0)</f>
        <v>0</v>
      </c>
      <c r="AL55" s="2">
        <f t="array" aca="1" ref="AL55" ca="1">IF(S20=C20,SUM(IF(($BR$30:$BR$38=C20)*($BS$29:$CA$29=S18),$BS$30:$CA$38)),0)</f>
        <v>0</v>
      </c>
      <c r="AM55" s="2">
        <f t="array" aca="1" ref="AM55" ca="1">IF(S20=C20,SUM(IF(($BR$30:$BR$38=C20)*($BS$29:$CA$29=S19),$BS$30:$CA$38)),0)</f>
        <v>0</v>
      </c>
      <c r="AN55" s="2">
        <f t="array" aca="1" ref="AN55" ca="1">IF(S20=C20,SUM(IF(($BR$30:$BR$38=C20)*($BS$29:$CA$29=S21),$BS$30:$CA$38)),0)</f>
        <v>0</v>
      </c>
      <c r="AO55" s="2">
        <f t="array" aca="1" ref="AO55" ca="1">IF(S20=C20,SUM(IF(($BR$30:$BR$38=C20)*($BS$29:$CA$29=S22),$BS$30:$CA$38)),0)</f>
        <v>0</v>
      </c>
      <c r="AP55" s="2">
        <f t="array" aca="1" ref="AP55" ca="1">IF(S20=C20,SUM(IF(($BR$30:$BR$38=C20)*($BS$29:$CA$29=S23),$BS$30:$CA$38)),0)</f>
        <v>0</v>
      </c>
      <c r="AQ55" s="2">
        <f t="array" aca="1" ref="AQ55" ca="1">IF(S20=C20,SUM(IF(($BR$30:$BR$38=C20)*($BS$29:$CA$29=S$24),$BS$30:$CA$38)),0)</f>
        <v>0</v>
      </c>
      <c r="AR55" s="2">
        <f t="array" aca="1" ref="AR55" ca="1">IF(S20=C20,SUM(IF(($BR$30:$BR$38=C20)*($BS$29:$CA$29=S$25),$BS$30:$CA$38)),0)</f>
        <v>0</v>
      </c>
      <c r="AS55" s="4">
        <f t="array" aca="1" ref="AS55" ca="1">IF(T20=C20,SUM(IF(($BR$30:$BR$38=C20)*($BS$29:$CA$29=T17),$BS$30:$CA$38)),0)</f>
        <v>0</v>
      </c>
      <c r="AT55" s="2">
        <f t="array" aca="1" ref="AT55" ca="1">IF(T20=C20,SUM(IF(($BR$30:$BR$38=C20)*($BS$29:$CA$29=T18),$BS$30:$CA$38)),0)</f>
        <v>0</v>
      </c>
      <c r="AU55" s="2">
        <f t="array" aca="1" ref="AU55" ca="1">IF(T20=C20,SUM(IF(($BR$30:$BR$38=C20)*($BS$29:$CA$29=T19),$BS$30:$CA$38)),0)</f>
        <v>0</v>
      </c>
      <c r="AV55" s="2">
        <f t="array" aca="1" ref="AV55" ca="1">IF(T20=C20,SUM(IF(($BR$30:$BR$38=C20)*($BS$29:$CA$29=T21),$BS$30:$CA$38)),0)</f>
        <v>0</v>
      </c>
      <c r="AW55" s="2">
        <f t="array" aca="1" ref="AW55" ca="1">IF(T20=C20,SUM(IF(($BR$30:$BR$38=C20)*($BS$29:$CA$29=T22),$BS$30:$CA$38)),0)</f>
        <v>0</v>
      </c>
      <c r="AX55" s="2">
        <f t="array" aca="1" ref="AX55" ca="1">IF(T20=C20,SUM(IF(($BR$30:$BR$38=C20)*($BS$29:$CA$29=T23),$BS$30:$CA$38)),0)</f>
        <v>0</v>
      </c>
      <c r="AY55" s="2">
        <f t="array" aca="1" ref="AY55" ca="1">IF(T20=C20,SUM(IF(($BR$30:$BR$38=C20)*($BS$29:$CA$29=T$24),$BS$30:$CA$38)),0)</f>
        <v>0</v>
      </c>
      <c r="AZ55" s="2">
        <f t="array" aca="1" ref="AZ55" ca="1">IF(T20=C20,SUM(IF(($BR$30:$BR$38=C20)*($BS$29:$CA$29=T$25),$BS$30:$CA$38)),0)</f>
        <v>0</v>
      </c>
      <c r="BA55" s="4">
        <f t="array" aca="1" ref="BA55" ca="1">IF(U20=C20,SUM(IF(($BR$30:$BR$38=C20)*($BS$29:$CA$29=U$17),$BS$30:$CA$38)),0)</f>
        <v>0</v>
      </c>
      <c r="BB55" s="2">
        <f t="array" aca="1" ref="BB55" ca="1">IF(U20=C20,SUM(IF(($BR$30:$BR$38=C20)*($BS$29:$CA$29=U$18),$BS$30:$CA$38)),0)</f>
        <v>0</v>
      </c>
      <c r="BC55" s="2">
        <f t="array" aca="1" ref="BC55" ca="1">IF(U20=C20,SUM(IF(($BR$30:$BR$38=C20)*($BS$29:$CA$29=U$19),$BS$30:$CA$38)),0)</f>
        <v>0</v>
      </c>
      <c r="BD55" s="2">
        <f t="array" aca="1" ref="BD55" ca="1">IF(U20=C20,SUM(IF(($BR$30:$BR$38=C20)*($BS$29:$CA$29=U$21),$BS$30:$CA$38)),0)</f>
        <v>0</v>
      </c>
      <c r="BE55" s="2">
        <f t="array" aca="1" ref="BE55" ca="1">IF(U20=C20,SUM(IF(($BR$30:$BR$38=C20)*($BS$29:$CA$29=U$22),$BS$30:$CA$38)),0)</f>
        <v>0</v>
      </c>
      <c r="BF55" s="2">
        <f t="array" aca="1" ref="BF55" ca="1">IF(U20=C20,SUM(IF(($BR$30:$BR$38=C20)*($BS$29:$CA$29=U$23),$BS$30:$CA$38)),0)</f>
        <v>0</v>
      </c>
      <c r="BG55" s="2">
        <f t="array" aca="1" ref="BG55" ca="1">IF(U20=C20,SUM(IF(($BR$30:$BR$38=C20)*($BS$29:$CA$29=U$24),$BS$30:$CA$38)),0)</f>
        <v>0</v>
      </c>
      <c r="BH55" s="2">
        <f t="array" aca="1" ref="BH55" ca="1">IF(U20=C20,SUM(IF(($BR$30:$BR$38=C20)*($BS$29:$CA$29=U$25),$BS$30:$CA$38)),0)</f>
        <v>0</v>
      </c>
      <c r="BI55" s="4">
        <f t="array" aca="1" ref="BI55" ca="1">IF(V20=C20,SUM(IF(($BR$30:$BR$38=C20)*($BS$29:$CA$29=V$17),$BS$30:$CA$38)),0)</f>
        <v>0</v>
      </c>
      <c r="BJ55" s="2">
        <f t="array" aca="1" ref="BJ55" ca="1">IF(V20=C20,SUM(IF(($BR$30:$BR$38=C20)*($BS$29:$CA$29=V$18),$BS$30:$CA$38)),0)</f>
        <v>0</v>
      </c>
      <c r="BK55" s="2">
        <f t="array" aca="1" ref="BK55" ca="1">IF(V20=C20,SUM(IF(($BR$30:$BR$38=C20)*($BS$29:$CA$29=V$19),$BS$30:$CA$38)),0)</f>
        <v>0</v>
      </c>
      <c r="BL55" s="2">
        <f t="array" aca="1" ref="BL55" ca="1">IF(V20=C20,SUM(IF(($BR$30:$BR$38=C20)*($BS$29:$CA$29=V$21),$BS$30:$CA$38)),0)</f>
        <v>0</v>
      </c>
      <c r="BM55" s="2">
        <f t="array" aca="1" ref="BM55" ca="1">IF(V20=C20,SUM(IF(($BR$30:$BR$38=C20)*($BS$29:$CA$29=V$22),$BS$30:$CA$38)),0)</f>
        <v>0</v>
      </c>
      <c r="BN55" s="2">
        <f t="array" aca="1" ref="BN55" ca="1">IF(V20=C20,SUM(IF(($BR$30:$BR$38=C20)*($BS$29:$CA$29=V$23),$BS$30:$CA$38)),0)</f>
        <v>0</v>
      </c>
      <c r="BO55" s="2">
        <f t="array" aca="1" ref="BO55" ca="1">IF(V20=C20,SUM(IF(($BR$30:$BR$38=C20)*($BS$29:$CA$29=V$24),$BS$30:$CA$38)),0)</f>
        <v>0</v>
      </c>
      <c r="BP55" s="13">
        <f t="array" aca="1" ref="BP55" ca="1">IF(V20=C20,SUM(IF(($BR$30:$BR$38=C20)*($BS$29:$CA$29=V$25),$BS$30:$CA$38)),0)</f>
        <v>0</v>
      </c>
      <c r="BR55" s="2" t="str">
        <f t="shared" si="63"/>
        <v>Burgdorf 11</v>
      </c>
      <c r="BS55" s="7">
        <f t="shared" ca="1" si="65"/>
        <v>0</v>
      </c>
      <c r="BT55" s="7">
        <f t="shared" ca="1" si="65"/>
        <v>0</v>
      </c>
      <c r="BU55" s="7">
        <f t="shared" ca="1" si="65"/>
        <v>0</v>
      </c>
      <c r="BV55" s="5"/>
      <c r="BW55" s="6">
        <f ca="1">SUMIFS($AE$64:$AE$135,$V$64:$V$135,$BR55,$W$64:$W$135,BW$51)+SUMIFS($AF$64:$AF$135,$W$64:$W$135,$BR55,$V$64:$V$135,BW$51)</f>
        <v>0</v>
      </c>
      <c r="BX55" s="6">
        <f ca="1">SUMIFS($AE$64:$AE$135,$V$64:$V$135,$BR55,$W$64:$W$135,BX$51)+SUMIFS($AF$64:$AF$135,$W$64:$W$135,$BR55,$V$64:$V$135,BX$51)</f>
        <v>0</v>
      </c>
      <c r="BY55" s="6">
        <f ca="1">SUMIFS($AE$64:$AE$135,$V$64:$V$135,$BR55,$W$64:$W$135,BY$51)+SUMIFS($AF$64:$AF$135,$W$64:$W$135,$BR55,$V$64:$V$135,BY$51)</f>
        <v>0</v>
      </c>
      <c r="BZ55" s="6">
        <f t="shared" ca="1" si="64"/>
        <v>0</v>
      </c>
      <c r="CA55" s="6">
        <f t="shared" ca="1" si="64"/>
        <v>0</v>
      </c>
    </row>
    <row r="56" spans="2:79" s="2" customFormat="1" x14ac:dyDescent="0.25">
      <c r="E56" s="12">
        <f t="array" aca="1" ref="E56" ca="1">IF(O21=C21,SUM(IF(($BR$30:$BR$38=C21)*($BS$29:$CA$29=O17),$BS$30:$CA$38)),0)</f>
        <v>0</v>
      </c>
      <c r="F56" s="2">
        <f t="array" aca="1" ref="F56" ca="1">IF(O21=C21,SUM(IF(($BR$30:$BR$38=C21)*($BS$29:$CA$29=O18),$BS$30:$CA$38)),0)</f>
        <v>0</v>
      </c>
      <c r="G56" s="2">
        <f t="array" aca="1" ref="G56" ca="1">IF(O21=C21,SUM(IF(($BR$30:$BR$38=C21)*($BS$29:$CA$29=O19),$BS$30:$CA$38)),0)</f>
        <v>0</v>
      </c>
      <c r="H56" s="2">
        <f t="array" aca="1" ref="H56" ca="1">IF(O21=C21,SUM(IF(($BR$30:$BR$38=C21)*($BS$29:$CA$29=O20),$BS$30:$CA$38)),0)</f>
        <v>0</v>
      </c>
      <c r="I56" s="2">
        <f t="array" aca="1" ref="I56" ca="1">IF(O21=C21,SUM(IF(($BR$30:$BR$38=C21)*($BS$29:$CA$29=O22),$BS$30:$CA$38)),0)</f>
        <v>0</v>
      </c>
      <c r="J56" s="2">
        <f t="array" aca="1" ref="J56" ca="1">IF(O21=C21,SUM(IF(($BR$30:$BR$38=C21)*($BS$29:$CA$29=O23),$BS$30:$CA$38)),0)</f>
        <v>0</v>
      </c>
      <c r="K56" s="2">
        <f t="array" aca="1" ref="K56" ca="1">IF(O21=C21,SUM(IF(($BR$30:$BR$38=C21)*($BS$29:$CA$29=O$24),$BS$30:$CA$38)),0)</f>
        <v>0</v>
      </c>
      <c r="L56" s="2">
        <f t="array" aca="1" ref="L56" ca="1">IF(O21=C21,SUM(IF(($BR$30:$BR$38=C21)*($BS$29:$CA$29=O$25),$BS$30:$CA$38)),0)</f>
        <v>0</v>
      </c>
      <c r="M56" s="4">
        <f t="array" aca="1" ref="M56" ca="1">IF(P21=C21,SUM(IF(($BR$30:$BR$38=C21)*($BS$29:$CA$29=P17),$BS$30:$CA$38)),0)</f>
        <v>0</v>
      </c>
      <c r="N56" s="2">
        <f t="array" aca="1" ref="N56" ca="1">IF(P21=C21,SUM(IF(($BR$30:$BR$38=C21)*($BS$29:$CA$29=P18),$BS$30:$CA$38)),0)</f>
        <v>0</v>
      </c>
      <c r="O56" s="2">
        <f t="array" aca="1" ref="O56" ca="1">IF(P21=C21,SUM(IF(($BR$30:$BR$38=C21)*($BS$29:$CA$29=P19),$BS$30:$CA$38)),0)</f>
        <v>0</v>
      </c>
      <c r="P56" s="2">
        <f t="array" aca="1" ref="P56" ca="1">IF(P21=C21,SUM(IF(($BR$30:$BR$38=C21)*($BS$29:$CA$29=P20),$BS$30:$CA$38)),0)</f>
        <v>0</v>
      </c>
      <c r="Q56" s="2">
        <f t="array" aca="1" ref="Q56" ca="1">IF(P21=C21,SUM(IF(($BR$30:$BR$38=C21)*($BS$29:$CA$29=P22),$BS$30:$CA$38)),0)</f>
        <v>0</v>
      </c>
      <c r="R56" s="2">
        <f t="array" aca="1" ref="R56" ca="1">IF(P21=C21,SUM(IF(($BR$30:$BR$38=C21)*($BS$29:$CA$29=P23),$BS$30:$CA$38)),0)</f>
        <v>0</v>
      </c>
      <c r="S56" s="2">
        <f t="array" aca="1" ref="S56" ca="1">IF(P21=C21,SUM(IF(($BR$30:$BR$38=C21)*($BS$29:$CA$29=P$24),$BS$30:$CA$38)),0)</f>
        <v>0</v>
      </c>
      <c r="T56" s="2">
        <f t="array" aca="1" ref="T56" ca="1">IF(P21=C21,SUM(IF(($BR$30:$BR$38=C21)*($BS$29:$CA$29=P$25),$BS$30:$CA$38)),0)</f>
        <v>0</v>
      </c>
      <c r="U56" s="4">
        <f t="array" aca="1" ref="U56" ca="1">IF(Q21=C21,SUM(IF(($BR$30:$BR$38=C21)*($BS$29:$CA$29=Q17),$BS$30:$CA$38)),0)</f>
        <v>0</v>
      </c>
      <c r="V56" s="2">
        <f t="array" aca="1" ref="V56" ca="1">IF(Q21=C21,SUM(IF(($BR$30:$BR$38=C21)*($BS$29:$CA$29=Q18),$BS$30:$CA$38)),0)</f>
        <v>0</v>
      </c>
      <c r="W56" s="2">
        <f t="array" aca="1" ref="W56" ca="1">IF(Q21=C21,SUM(IF(($BR$30:$BR$38=C21)*($BS$29:$CA$29=Q19),$BS$30:$CA$38)),0)</f>
        <v>0</v>
      </c>
      <c r="X56" s="2">
        <f t="array" aca="1" ref="X56" ca="1">IF(Q21=C21,SUM(IF(($BR$30:$BR$38=C21)*($BS$29:$CA$29=Q20),$BS$30:$CA$38)),0)</f>
        <v>0</v>
      </c>
      <c r="Y56" s="2">
        <f t="array" aca="1" ref="Y56" ca="1">IF(Q21=C21,SUM(IF(($BR$30:$BR$38=C21)*($BS$29:$CA$29=Q22),$BS$30:$CA$38)),0)</f>
        <v>0</v>
      </c>
      <c r="Z56" s="2">
        <f t="array" aca="1" ref="Z56" ca="1">IF(Q21=C21,SUM(IF(($BR$30:$BR$38=C21)*($BS$29:$CA$29=Q23),$BS$30:$CA$38)),0)</f>
        <v>0</v>
      </c>
      <c r="AA56" s="2">
        <f t="array" aca="1" ref="AA56" ca="1">IF(Q21=C21,SUM(IF(($BR$30:$BR$38=C21)*($BS$29:$CA$29=Q$24),$BS$30:$CA$38)),0)</f>
        <v>0</v>
      </c>
      <c r="AB56" s="2">
        <f t="array" aca="1" ref="AB56" ca="1">IF(Q21=C21,SUM(IF(($BR$30:$BR$38=C21)*($BS$29:$CA$29=Q$25),$BS$30:$CA$38)),0)</f>
        <v>0</v>
      </c>
      <c r="AC56" s="4">
        <f t="array" aca="1" ref="AC56" ca="1">IF(R21=C21,SUM(IF(($BR$30:$BR$38=C21)*($BS$29:$CA$29=R17),$BS$30:$CA$38)),0)</f>
        <v>0</v>
      </c>
      <c r="AD56" s="2">
        <f t="array" aca="1" ref="AD56" ca="1">IF(R21=C21,SUM(IF(($BR$30:$BR$38=C21)*($BS$29:$CA$29=R18),$BS$30:$CA$38)),0)</f>
        <v>0</v>
      </c>
      <c r="AE56" s="2">
        <f t="array" aca="1" ref="AE56" ca="1">IF(R21=C21,SUM(IF(($BR$30:$BR$38=C21)*($BS$29:$CA$29=R19),$BS$30:$CA$38)),0)</f>
        <v>0</v>
      </c>
      <c r="AF56" s="2">
        <f t="array" aca="1" ref="AF56" ca="1">IF(R21=C21,SUM(IF(($BR$30:$BR$38=C21)*($BS$29:$CA$29=R20),$BS$30:$CA$38)),0)</f>
        <v>0</v>
      </c>
      <c r="AG56" s="2">
        <f t="array" aca="1" ref="AG56" ca="1">IF(R21=C21,SUM(IF(($BR$30:$BR$38=C21)*($BS$29:$CA$29=R22),$BS$30:$CA$38)),0)</f>
        <v>0</v>
      </c>
      <c r="AH56" s="2">
        <f t="array" aca="1" ref="AH56" ca="1">IF(R21=C21,SUM(IF(($BR$30:$BR$38=C21)*($BS$29:$CA$29=R23),$BS$30:$CA$38)),0)</f>
        <v>0</v>
      </c>
      <c r="AI56" s="2">
        <f t="array" aca="1" ref="AI56" ca="1">IF(R21=C21,SUM(IF(($BR$30:$BR$38=C21)*($BS$29:$CA$29=R$24),$BS$30:$CA$38)),0)</f>
        <v>0</v>
      </c>
      <c r="AJ56" s="2">
        <f t="array" aca="1" ref="AJ56" ca="1">IF(R21=C21,SUM(IF(($BR$30:$BR$38=C21)*($BS$29:$CA$29=R$25),$BS$30:$CA$38)),0)</f>
        <v>0</v>
      </c>
      <c r="AK56" s="4">
        <f t="array" aca="1" ref="AK56" ca="1">IF(S21=C21,SUM(IF(($BR$30:$BR$38=C21)*($BS$29:$CA$29=S17),$BS$30:$CA$38)),0)</f>
        <v>0</v>
      </c>
      <c r="AL56" s="2">
        <f t="array" aca="1" ref="AL56" ca="1">IF(S21=C21,SUM(IF(($BR$30:$BR$38=C21)*($BS$29:$CA$29=S18),$BS$30:$CA$38)),0)</f>
        <v>0</v>
      </c>
      <c r="AM56" s="2">
        <f t="array" aca="1" ref="AM56" ca="1">IF(S21=C21,SUM(IF(($BR$30:$BR$38=C21)*($BS$29:$CA$29=S19),$BS$30:$CA$38)),0)</f>
        <v>0</v>
      </c>
      <c r="AN56" s="2">
        <f t="array" aca="1" ref="AN56" ca="1">IF(S21=C21,SUM(IF(($BR$30:$BR$38=C21)*($BS$29:$CA$29=S20),$BS$30:$CA$38)),0)</f>
        <v>0</v>
      </c>
      <c r="AO56" s="2">
        <f t="array" aca="1" ref="AO56" ca="1">IF(S21=C21,SUM(IF(($BR$30:$BR$38=C21)*($BS$29:$CA$29=S22),$BS$30:$CA$38)),0)</f>
        <v>0</v>
      </c>
      <c r="AP56" s="2">
        <f t="array" aca="1" ref="AP56" ca="1">IF(S21=C21,SUM(IF(($BR$30:$BR$38=C21)*($BS$29:$CA$29=S23),$BS$30:$CA$38)),0)</f>
        <v>0</v>
      </c>
      <c r="AQ56" s="2">
        <f t="array" aca="1" ref="AQ56" ca="1">IF(S21=C21,SUM(IF(($BR$30:$BR$38=C21)*($BS$29:$CA$29=S$24),$BS$30:$CA$38)),0)</f>
        <v>0</v>
      </c>
      <c r="AR56" s="2">
        <f t="array" aca="1" ref="AR56" ca="1">IF(S21=C21,SUM(IF(($BR$30:$BR$38=C21)*($BS$29:$CA$29=S$25),$BS$30:$CA$38)),0)</f>
        <v>0</v>
      </c>
      <c r="AS56" s="4">
        <f t="array" aca="1" ref="AS56" ca="1">IF(T21=C21,SUM(IF(($BR$30:$BR$38=C21)*($BS$29:$CA$29=T17),$BS$30:$CA$38)),0)</f>
        <v>0</v>
      </c>
      <c r="AT56" s="2">
        <f t="array" aca="1" ref="AT56" ca="1">IF(T21=C21,SUM(IF(($BR$30:$BR$38=C21)*($BS$29:$CA$29=T18),$BS$30:$CA$38)),0)</f>
        <v>0</v>
      </c>
      <c r="AU56" s="2">
        <f t="array" aca="1" ref="AU56" ca="1">IF(T21=C21,SUM(IF(($BR$30:$BR$38=C21)*($BS$29:$CA$29=T19),$BS$30:$CA$38)),0)</f>
        <v>0</v>
      </c>
      <c r="AV56" s="2">
        <f t="array" aca="1" ref="AV56" ca="1">IF(T21=C21,SUM(IF(($BR$30:$BR$38=C21)*($BS$29:$CA$29=T20),$BS$30:$CA$38)),0)</f>
        <v>0</v>
      </c>
      <c r="AW56" s="2">
        <f t="array" aca="1" ref="AW56" ca="1">IF(T21=C21,SUM(IF(($BR$30:$BR$38=C21)*($BS$29:$CA$29=T22),$BS$30:$CA$38)),0)</f>
        <v>0</v>
      </c>
      <c r="AX56" s="2">
        <f t="array" aca="1" ref="AX56" ca="1">IF(T21=C21,SUM(IF(($BR$30:$BR$38=C21)*($BS$29:$CA$29=T23),$BS$30:$CA$38)),0)</f>
        <v>0</v>
      </c>
      <c r="AY56" s="2">
        <f t="array" aca="1" ref="AY56" ca="1">IF(T21=C21,SUM(IF(($BR$30:$BR$38=C21)*($BS$29:$CA$29=T$24),$BS$30:$CA$38)),0)</f>
        <v>0</v>
      </c>
      <c r="AZ56" s="2">
        <f t="array" aca="1" ref="AZ56" ca="1">IF(T21=C21,SUM(IF(($BR$30:$BR$38=C21)*($BS$29:$CA$29=T$25),$BS$30:$CA$38)),0)</f>
        <v>0</v>
      </c>
      <c r="BA56" s="4">
        <f t="array" aca="1" ref="BA56" ca="1">IF(U21=C21,SUM(IF(($BR$30:$BR$38=C21)*($BS$29:$CA$29=U$17),$BS$30:$CA$38)),0)</f>
        <v>0</v>
      </c>
      <c r="BB56" s="2">
        <f t="array" aca="1" ref="BB56" ca="1">IF(U21=C21,SUM(IF(($BR$30:$BR$38=C21)*($BS$29:$CA$29=U$18),$BS$30:$CA$38)),0)</f>
        <v>0</v>
      </c>
      <c r="BC56" s="2">
        <f t="array" aca="1" ref="BC56" ca="1">IF(U21=C21,SUM(IF(($BR$30:$BR$38=C21)*($BS$29:$CA$29=U$19),$BS$30:$CA$38)),0)</f>
        <v>0</v>
      </c>
      <c r="BD56" s="2">
        <f t="array" aca="1" ref="BD56" ca="1">IF(U21=C21,SUM(IF(($BR$30:$BR$38=C21)*($BS$29:$CA$29=U$20),$BS$30:$CA$38)),0)</f>
        <v>0</v>
      </c>
      <c r="BE56" s="2">
        <f t="array" aca="1" ref="BE56" ca="1">IF(U21=C21,SUM(IF(($BR$30:$BR$38=C21)*($BS$29:$CA$29=U$22),$BS$30:$CA$38)),0)</f>
        <v>0</v>
      </c>
      <c r="BF56" s="2">
        <f t="array" aca="1" ref="BF56" ca="1">IF(U21=C21,SUM(IF(($BR$30:$BR$38=C21)*($BS$29:$CA$29=U$23),$BS$30:$CA$38)),0)</f>
        <v>0</v>
      </c>
      <c r="BG56" s="2">
        <f t="array" aca="1" ref="BG56" ca="1">IF(U21=C21,SUM(IF(($BR$30:$BR$38=C21)*($BS$29:$CA$29=U$24),$BS$30:$CA$38)),0)</f>
        <v>0</v>
      </c>
      <c r="BH56" s="2">
        <f t="array" aca="1" ref="BH56" ca="1">IF(U21=C21,SUM(IF(($BR$30:$BR$38=C21)*($BS$29:$CA$29=U$25),$BS$30:$CA$38)),0)</f>
        <v>0</v>
      </c>
      <c r="BI56" s="4">
        <f t="array" aca="1" ref="BI56" ca="1">IF(V21=C21,SUM(IF(($BR$30:$BR$38=C21)*($BS$29:$CA$29=V$17),$BS$30:$CA$38)),0)</f>
        <v>0</v>
      </c>
      <c r="BJ56" s="2">
        <f t="array" aca="1" ref="BJ56" ca="1">IF(V21=C21,SUM(IF(($BR$30:$BR$38=C21)*($BS$29:$CA$29=V$18),$BS$30:$CA$38)),0)</f>
        <v>0</v>
      </c>
      <c r="BK56" s="2">
        <f t="array" aca="1" ref="BK56" ca="1">IF(V21=C21,SUM(IF(($BR$30:$BR$38=C21)*($BS$29:$CA$29=V$19),$BS$30:$CA$38)),0)</f>
        <v>0</v>
      </c>
      <c r="BL56" s="2">
        <f t="array" aca="1" ref="BL56" ca="1">IF(V21=C21,SUM(IF(($BR$30:$BR$38=C21)*($BS$29:$CA$29=V$20),$BS$30:$CA$38)),0)</f>
        <v>0</v>
      </c>
      <c r="BM56" s="2">
        <f t="array" aca="1" ref="BM56" ca="1">IF(V21=C21,SUM(IF(($BR$30:$BR$38=C21)*($BS$29:$CA$29=V$22),$BS$30:$CA$38)),0)</f>
        <v>0</v>
      </c>
      <c r="BN56" s="2">
        <f t="array" aca="1" ref="BN56" ca="1">IF(V21=C21,SUM(IF(($BR$30:$BR$38=C21)*($BS$29:$CA$29=V$23),$BS$30:$CA$38)),0)</f>
        <v>0</v>
      </c>
      <c r="BO56" s="2">
        <f t="array" aca="1" ref="BO56" ca="1">IF(V21=C21,SUM(IF(($BR$30:$BR$38=C21)*($BS$29:$CA$29=V$24),$BS$30:$CA$38)),0)</f>
        <v>0</v>
      </c>
      <c r="BP56" s="13">
        <f t="array" aca="1" ref="BP56" ca="1">IF(V21=C21,SUM(IF(($BR$30:$BR$38=C21)*($BS$29:$CA$29=V$25),$BS$30:$CA$38)),0)</f>
        <v>0</v>
      </c>
      <c r="BR56" s="2" t="str">
        <f t="shared" si="63"/>
        <v>Langenthal 11</v>
      </c>
      <c r="BS56" s="7">
        <f t="shared" ca="1" si="65"/>
        <v>0</v>
      </c>
      <c r="BT56" s="7">
        <f t="shared" ca="1" si="65"/>
        <v>0</v>
      </c>
      <c r="BU56" s="7">
        <f t="shared" ca="1" si="65"/>
        <v>0</v>
      </c>
      <c r="BV56" s="7">
        <f ca="1">SUMIFS($AE$64:$AE$135,$V$64:$V$135,$BR56,$W$64:$W$135,BV$51)+SUMIFS($AF$64:$AF$135,$W$64:$W$135,$BR56,$V$64:$V$135,BV$51)</f>
        <v>0</v>
      </c>
      <c r="BW56" s="5"/>
      <c r="BX56" s="6">
        <f ca="1">SUMIFS($AE$64:$AE$135,$V$64:$V$135,$BR56,$W$64:$W$135,BX$51)+SUMIFS($AF$64:$AF$135,$W$64:$W$135,$BR56,$V$64:$V$135,BX$51)</f>
        <v>0</v>
      </c>
      <c r="BY56" s="6">
        <f ca="1">SUMIFS($AE$64:$AE$135,$V$64:$V$135,$BR56,$W$64:$W$135,BY$51)+SUMIFS($AF$64:$AF$135,$W$64:$W$135,$BR56,$V$64:$V$135,BY$51)</f>
        <v>0</v>
      </c>
      <c r="BZ56" s="6">
        <f t="shared" ca="1" si="64"/>
        <v>0</v>
      </c>
      <c r="CA56" s="6">
        <f t="shared" ca="1" si="64"/>
        <v>0</v>
      </c>
    </row>
    <row r="57" spans="2:79" s="2" customFormat="1" x14ac:dyDescent="0.25">
      <c r="E57" s="12">
        <f t="array" aca="1" ref="E57" ca="1">IF(O22=C22,SUM(IF(($BR$30:$BR$38=C22)*($BS$29:$CA$29=O17),$BS$30:$CA$38)),0)</f>
        <v>0</v>
      </c>
      <c r="F57" s="2">
        <f t="array" aca="1" ref="F57" ca="1">IF(O22=C22,SUM(IF(($BR$30:$BR$38=C22)*($BS$29:$CA$29=O18),$BS$30:$CA$38)),0)</f>
        <v>0</v>
      </c>
      <c r="G57" s="2">
        <f t="array" aca="1" ref="G57" ca="1">IF(O22=C22,SUM(IF(($BR$30:$BR$38=C22)*($BS$29:$CA$29=O19),$BS$30:$CA$38)),0)</f>
        <v>0</v>
      </c>
      <c r="H57" s="2">
        <f t="array" aca="1" ref="H57" ca="1">IF(O22=C22,SUM(IF(($BR$30:$BR$38=C22)*($BS$29:$CA$29=O20),$BS$30:$CA$38)),0)</f>
        <v>0</v>
      </c>
      <c r="I57" s="2">
        <f t="array" aca="1" ref="I57" ca="1">IF(O22=C22,SUM(IF(($BR$30:$BR$38=C22)*($BS$29:$CA$29=O21),$BS$30:$CA$38)),0)</f>
        <v>0</v>
      </c>
      <c r="J57" s="2">
        <f t="array" aca="1" ref="J57" ca="1">IF(O22=C22,SUM(IF(($BR$30:$BR$38=C22)*($BS$29:$CA$29=O23),$BS$30:$CA$38)),0)</f>
        <v>0</v>
      </c>
      <c r="K57" s="2">
        <f t="array" aca="1" ref="K57" ca="1">IF(O22=C22,SUM(IF(($BR$30:$BR$38=C22)*($BS$29:$CA$29=O$24),$BS$30:$CA$38)),0)</f>
        <v>0</v>
      </c>
      <c r="L57" s="2">
        <f t="array" aca="1" ref="L57" ca="1">IF(O22=C22,SUM(IF(($BR$30:$BR$38=C22)*($BS$29:$CA$29=O$25),$BS$30:$CA$38)),0)</f>
        <v>0</v>
      </c>
      <c r="M57" s="4">
        <f t="array" aca="1" ref="M57" ca="1">IF(P22=C22,SUM(IF(($BR$30:$BR$38=C22)*($BS$29:$CA$29=P17),$BS$30:$CA$38)),0)</f>
        <v>0</v>
      </c>
      <c r="N57" s="2">
        <f t="array" aca="1" ref="N57" ca="1">IF(P22=C22,SUM(IF(($BR$30:$BR$38=C22)*($BS$29:$CA$29=P18),$BS$30:$CA$38)),0)</f>
        <v>0</v>
      </c>
      <c r="O57" s="2">
        <f t="array" aca="1" ref="O57" ca="1">IF(P22=C22,SUM(IF(($BR$30:$BR$38=C22)*($BS$29:$CA$29=P19),$BS$30:$CA$38)),0)</f>
        <v>0</v>
      </c>
      <c r="P57" s="2">
        <f t="array" aca="1" ref="P57" ca="1">IF(P22=C22,SUM(IF(($BR$30:$BR$38=C22)*($BS$29:$CA$29=P20),$BS$30:$CA$38)),0)</f>
        <v>0</v>
      </c>
      <c r="Q57" s="2">
        <f t="array" aca="1" ref="Q57" ca="1">IF(P22=C22,SUM(IF(($BR$30:$BR$38=C22)*($BS$29:$CA$29=P21),$BS$30:$CA$38)),0)</f>
        <v>0</v>
      </c>
      <c r="R57" s="2">
        <f t="array" aca="1" ref="R57" ca="1">IF(P22=C22,SUM(IF(($BR$30:$BR$38=C22)*($BS$29:$CA$29=P23),$BS$30:$CA$38)),0)</f>
        <v>0</v>
      </c>
      <c r="S57" s="2">
        <f t="array" aca="1" ref="S57" ca="1">IF(P22=C22,SUM(IF(($BR$30:$BR$38=C22)*($BS$29:$CA$29=P$24),$BS$30:$CA$38)),0)</f>
        <v>0</v>
      </c>
      <c r="T57" s="2">
        <f t="array" aca="1" ref="T57" ca="1">IF(P22=C22,SUM(IF(($BR$30:$BR$38=C22)*($BS$29:$CA$29=P$25),$BS$30:$CA$38)),0)</f>
        <v>0</v>
      </c>
      <c r="U57" s="4">
        <f t="array" aca="1" ref="U57" ca="1">IF(Q22=C22,SUM(IF(($BR$30:$BR$38=C22)*($BS$29:$CA$29=Q17),$BS$30:$CA$38)),0)</f>
        <v>0</v>
      </c>
      <c r="V57" s="2">
        <f t="array" aca="1" ref="V57" ca="1">IF(Q22=C22,SUM(IF(($BR$30:$BR$38=C22)*($BS$29:$CA$29=Q18),$BS$30:$CA$38)),0)</f>
        <v>0</v>
      </c>
      <c r="W57" s="2">
        <f t="array" aca="1" ref="W57" ca="1">IF(Q22=C22,SUM(IF(($BR$30:$BR$38=C22)*($BS$29:$CA$29=Q19),$BS$30:$CA$38)),0)</f>
        <v>0</v>
      </c>
      <c r="X57" s="2">
        <f t="array" aca="1" ref="X57" ca="1">IF(Q22=C22,SUM(IF(($BR$30:$BR$38=C22)*($BS$29:$CA$29=Q20),$BS$30:$CA$38)),0)</f>
        <v>0</v>
      </c>
      <c r="Y57" s="2">
        <f t="array" aca="1" ref="Y57" ca="1">IF(Q22=C22,SUM(IF(($BR$30:$BR$38=C22)*($BS$29:$CA$29=Q21),$BS$30:$CA$38)),0)</f>
        <v>0</v>
      </c>
      <c r="Z57" s="2">
        <f t="array" aca="1" ref="Z57" ca="1">IF(Q22=C22,SUM(IF(($BR$30:$BR$38=C22)*($BS$29:$CA$29=Q23),$BS$30:$CA$38)),0)</f>
        <v>0</v>
      </c>
      <c r="AA57" s="2">
        <f t="array" aca="1" ref="AA57" ca="1">IF(Q22=C22,SUM(IF(($BR$30:$BR$38=C22)*($BS$29:$CA$29=Q$24),$BS$30:$CA$38)),0)</f>
        <v>0</v>
      </c>
      <c r="AB57" s="2">
        <f t="array" aca="1" ref="AB57" ca="1">IF(Q22=C22,SUM(IF(($BR$30:$BR$38=C22)*($BS$29:$CA$29=Q$25),$BS$30:$CA$38)),0)</f>
        <v>0</v>
      </c>
      <c r="AC57" s="4">
        <f t="array" aca="1" ref="AC57" ca="1">IF(R22=C22,SUM(IF(($BR$30:$BR$38=C22)*($BS$29:$CA$29=R17),$BS$30:$CA$38)),0)</f>
        <v>0</v>
      </c>
      <c r="AD57" s="2">
        <f t="array" aca="1" ref="AD57" ca="1">IF(R22=C22,SUM(IF(($BR$30:$BR$38=C22)*($BS$29:$CA$29=R18),$BS$30:$CA$38)),0)</f>
        <v>0</v>
      </c>
      <c r="AE57" s="2">
        <f t="array" aca="1" ref="AE57" ca="1">IF(R22=C22,SUM(IF(($BR$30:$BR$38=C22)*($BS$29:$CA$29=R19),$BS$30:$CA$38)),0)</f>
        <v>0</v>
      </c>
      <c r="AF57" s="2">
        <f t="array" aca="1" ref="AF57" ca="1">IF(R22=C22,SUM(IF(($BR$30:$BR$38=C22)*($BS$29:$CA$29=R20),$BS$30:$CA$38)),0)</f>
        <v>0</v>
      </c>
      <c r="AG57" s="2">
        <f t="array" aca="1" ref="AG57" ca="1">IF(R22=C22,SUM(IF(($BR$30:$BR$38=C22)*($BS$29:$CA$29=R21),$BS$30:$CA$38)),0)</f>
        <v>0</v>
      </c>
      <c r="AH57" s="2">
        <f t="array" aca="1" ref="AH57" ca="1">IF(R22=C22,SUM(IF(($BR$30:$BR$38=C22)*($BS$29:$CA$29=R23),$BS$30:$CA$38)),0)</f>
        <v>0</v>
      </c>
      <c r="AI57" s="2">
        <f t="array" aca="1" ref="AI57" ca="1">IF(R22=C22,SUM(IF(($BR$30:$BR$38=C22)*($BS$29:$CA$29=R$24),$BS$30:$CA$38)),0)</f>
        <v>0</v>
      </c>
      <c r="AJ57" s="2">
        <f t="array" aca="1" ref="AJ57" ca="1">IF(R22=C22,SUM(IF(($BR$30:$BR$38=C22)*($BS$29:$CA$29=R$25),$BS$30:$CA$38)),0)</f>
        <v>0</v>
      </c>
      <c r="AK57" s="4">
        <f t="array" aca="1" ref="AK57" ca="1">IF(S22=C22,SUM(IF(($BR$30:$BR$38=C22)*($BS$29:$CA$29=S17),$BS$30:$CA$38)),0)</f>
        <v>0</v>
      </c>
      <c r="AL57" s="2">
        <f t="array" aca="1" ref="AL57" ca="1">IF(S22=C22,SUM(IF(($BR$30:$BR$38=C22)*($BS$29:$CA$29=S18),$BS$30:$CA$38)),0)</f>
        <v>0</v>
      </c>
      <c r="AM57" s="2">
        <f t="array" aca="1" ref="AM57" ca="1">IF(S22=C22,SUM(IF(($BR$30:$BR$38=C22)*($BS$29:$CA$29=S19),$BS$30:$CA$38)),0)</f>
        <v>0</v>
      </c>
      <c r="AN57" s="2">
        <f t="array" aca="1" ref="AN57" ca="1">IF(S22=C22,SUM(IF(($BR$30:$BR$38=C22)*($BS$29:$CA$29=S20),$BS$30:$CA$38)),0)</f>
        <v>0</v>
      </c>
      <c r="AO57" s="2">
        <f t="array" aca="1" ref="AO57" ca="1">IF(S22=C22,SUM(IF(($BR$30:$BR$38=C22)*($BS$29:$CA$29=S21),$BS$30:$CA$38)),0)</f>
        <v>0</v>
      </c>
      <c r="AP57" s="2">
        <f t="array" aca="1" ref="AP57" ca="1">IF(S22=C22,SUM(IF(($BR$30:$BR$38=C22)*($BS$29:$CA$29=S23),$BS$30:$CA$38)),0)</f>
        <v>0</v>
      </c>
      <c r="AQ57" s="2">
        <f t="array" aca="1" ref="AQ57" ca="1">IF(S22=C22,SUM(IF(($BR$30:$BR$38=C22)*($BS$29:$CA$29=S$24),$BS$30:$CA$38)),0)</f>
        <v>0</v>
      </c>
      <c r="AR57" s="2">
        <f t="array" aca="1" ref="AR57" ca="1">IF(S22=C22,SUM(IF(($BR$30:$BR$38=C22)*($BS$29:$CA$29=S$25),$BS$30:$CA$38)),0)</f>
        <v>0</v>
      </c>
      <c r="AS57" s="4">
        <f t="array" aca="1" ref="AS57" ca="1">IF(T22=C22,SUM(IF(($BR$30:$BR$38=C22)*($BS$29:$CA$29=T17),$BS$30:$CA$38)),0)</f>
        <v>0</v>
      </c>
      <c r="AT57" s="2">
        <f t="array" aca="1" ref="AT57" ca="1">IF(T22=C22,SUM(IF(($BR$30:$BR$38=C22)*($BS$29:$CA$29=T18),$BS$30:$CA$38)),0)</f>
        <v>0</v>
      </c>
      <c r="AU57" s="2">
        <f t="array" aca="1" ref="AU57" ca="1">IF(T22=C22,SUM(IF(($BR$30:$BR$38=C22)*($BS$29:$CA$29=T19),$BS$30:$CA$38)),0)</f>
        <v>0</v>
      </c>
      <c r="AV57" s="2">
        <f t="array" aca="1" ref="AV57" ca="1">IF(T22=C22,SUM(IF(($BR$30:$BR$38=C22)*($BS$29:$CA$29=T20),$BS$30:$CA$38)),0)</f>
        <v>0</v>
      </c>
      <c r="AW57" s="2">
        <f t="array" aca="1" ref="AW57" ca="1">IF(T22=C22,SUM(IF(($BR$30:$BR$38=C22)*($BS$29:$CA$29=T21),$BS$30:$CA$38)),0)</f>
        <v>0</v>
      </c>
      <c r="AX57" s="2">
        <f t="array" aca="1" ref="AX57" ca="1">IF(T22=C22,SUM(IF(($BR$30:$BR$38=C22)*($BS$29:$CA$29=T23),$BS$30:$CA$38)),0)</f>
        <v>0</v>
      </c>
      <c r="AY57" s="2">
        <f t="array" aca="1" ref="AY57" ca="1">IF(T22=C22,SUM(IF(($BR$30:$BR$38=C22)*($BS$29:$CA$29=T$24),$BS$30:$CA$38)),0)</f>
        <v>0</v>
      </c>
      <c r="AZ57" s="2">
        <f t="array" aca="1" ref="AZ57" ca="1">IF(T22=C22,SUM(IF(($BR$30:$BR$38=C22)*($BS$29:$CA$29=T$25),$BS$30:$CA$38)),0)</f>
        <v>0</v>
      </c>
      <c r="BA57" s="4">
        <f t="array" aca="1" ref="BA57" ca="1">IF(U22=C22,SUM(IF(($BR$30:$BR$38=C22)*($BS$29:$CA$29=U$17),$BS$30:$CA$38)),0)</f>
        <v>0</v>
      </c>
      <c r="BB57" s="2">
        <f t="array" aca="1" ref="BB57" ca="1">IF(U22=C22,SUM(IF(($BR$30:$BR$38=C22)*($BS$29:$CA$29=U$18),$BS$30:$CA$38)),0)</f>
        <v>0</v>
      </c>
      <c r="BC57" s="2">
        <f t="array" aca="1" ref="BC57" ca="1">IF(U22=C22,SUM(IF(($BR$30:$BR$38=C22)*($BS$29:$CA$29=U$19),$BS$30:$CA$38)),0)</f>
        <v>0</v>
      </c>
      <c r="BD57" s="2">
        <f t="array" aca="1" ref="BD57" ca="1">IF(U22=C22,SUM(IF(($BR$30:$BR$38=C22)*($BS$29:$CA$29=U$20),$BS$30:$CA$38)),0)</f>
        <v>0</v>
      </c>
      <c r="BE57" s="2">
        <f t="array" aca="1" ref="BE57" ca="1">IF(U22=C22,SUM(IF(($BR$30:$BR$38=C22)*($BS$29:$CA$29=U$21),$BS$30:$CA$38)),0)</f>
        <v>0</v>
      </c>
      <c r="BF57" s="2">
        <f t="array" aca="1" ref="BF57" ca="1">IF(U22=C22,SUM(IF(($BR$30:$BR$38=C22)*($BS$29:$CA$29=U$23),$BS$30:$CA$38)),0)</f>
        <v>0</v>
      </c>
      <c r="BG57" s="2">
        <f t="array" aca="1" ref="BG57" ca="1">IF(U22=C22,SUM(IF(($BR$30:$BR$38=C22)*($BS$29:$CA$29=U$24),$BS$30:$CA$38)),0)</f>
        <v>0</v>
      </c>
      <c r="BH57" s="2">
        <f t="array" aca="1" ref="BH57" ca="1">IF(U22=C22,SUM(IF(($BR$30:$BR$38=C22)*($BS$29:$CA$29=U$25),$BS$30:$CA$38)),0)</f>
        <v>0</v>
      </c>
      <c r="BI57" s="4">
        <f t="array" aca="1" ref="BI57" ca="1">IF(V22=C22,SUM(IF(($BR$30:$BR$38=C22)*($BS$29:$CA$29=V$17),$BS$30:$CA$38)),0)</f>
        <v>0</v>
      </c>
      <c r="BJ57" s="2">
        <f t="array" aca="1" ref="BJ57" ca="1">IF(V22=C22,SUM(IF(($BR$30:$BR$38=C22)*($BS$29:$CA$29=V$18),$BS$30:$CA$38)),0)</f>
        <v>0</v>
      </c>
      <c r="BK57" s="2">
        <f t="array" aca="1" ref="BK57" ca="1">IF(V22=C22,SUM(IF(($BR$30:$BR$38=C22)*($BS$29:$CA$29=V$19),$BS$30:$CA$38)),0)</f>
        <v>0</v>
      </c>
      <c r="BL57" s="2">
        <f t="array" aca="1" ref="BL57" ca="1">IF(V22=C22,SUM(IF(($BR$30:$BR$38=C22)*($BS$29:$CA$29=V$20),$BS$30:$CA$38)),0)</f>
        <v>0</v>
      </c>
      <c r="BM57" s="2">
        <f t="array" aca="1" ref="BM57" ca="1">IF(V22=C22,SUM(IF(($BR$30:$BR$38=C22)*($BS$29:$CA$29=V$21),$BS$30:$CA$38)),0)</f>
        <v>0</v>
      </c>
      <c r="BN57" s="2">
        <f t="array" aca="1" ref="BN57" ca="1">IF(V22=C22,SUM(IF(($BR$30:$BR$38=C22)*($BS$29:$CA$29=V$23),$BS$30:$CA$38)),0)</f>
        <v>0</v>
      </c>
      <c r="BO57" s="2">
        <f t="array" aca="1" ref="BO57" ca="1">IF(V22=C22,SUM(IF(($BR$30:$BR$38=C22)*($BS$29:$CA$29=V$24),$BS$30:$CA$38)),0)</f>
        <v>0</v>
      </c>
      <c r="BP57" s="13">
        <f t="array" aca="1" ref="BP57" ca="1">IF(V22=C22,SUM(IF(($BR$30:$BR$38=C22)*($BS$29:$CA$29=V$25),$BS$30:$CA$38)),0)</f>
        <v>0</v>
      </c>
      <c r="BR57" s="2" t="str">
        <f t="shared" si="63"/>
        <v/>
      </c>
      <c r="BS57" s="7">
        <f t="shared" ca="1" si="65"/>
        <v>0</v>
      </c>
      <c r="BT57" s="7">
        <f t="shared" ca="1" si="65"/>
        <v>0</v>
      </c>
      <c r="BU57" s="7">
        <f t="shared" ca="1" si="65"/>
        <v>0</v>
      </c>
      <c r="BV57" s="7">
        <f ca="1">SUMIFS($AE$64:$AE$135,$V$64:$V$135,$BR57,$W$64:$W$135,BV$51)+SUMIFS($AF$64:$AF$135,$W$64:$W$135,$BR57,$V$64:$V$135,BV$51)</f>
        <v>0</v>
      </c>
      <c r="BW57" s="7">
        <f ca="1">SUMIFS($AE$64:$AE$135,$V$64:$V$135,$BR57,$W$64:$W$135,BW$51)+SUMIFS($AF$64:$AF$135,$W$64:$W$135,$BR57,$V$64:$V$135,BW$51)</f>
        <v>0</v>
      </c>
      <c r="BX57" s="5"/>
      <c r="BY57" s="6">
        <f ca="1">SUMIFS($AE$64:$AE$135,$V$64:$V$135,$BR57,$W$64:$W$135,BY$51)+SUMIFS($AF$64:$AF$135,$W$64:$W$135,$BR57,$V$64:$V$135,BY$51)</f>
        <v>0</v>
      </c>
      <c r="BZ57" s="6">
        <f t="shared" ca="1" si="64"/>
        <v>0</v>
      </c>
      <c r="CA57" s="6">
        <f t="shared" ca="1" si="64"/>
        <v>0</v>
      </c>
    </row>
    <row r="58" spans="2:79" s="2" customFormat="1" x14ac:dyDescent="0.25">
      <c r="E58" s="12">
        <f t="array" aca="1" ref="E58" ca="1">IF(O23=C23,SUM(IF(($BR$30:$BR$38=C23)*($BS$29:$CA$29=O$17),$BS$30:$CA$38)),0)</f>
        <v>0</v>
      </c>
      <c r="F58" s="2">
        <f t="array" aca="1" ref="F58" ca="1">IF(O23=C23,SUM(IF(($BR$30:$BR$38=C23)*($BS$29:$CA$29=O$18),$BS$30:$CA$38)),0)</f>
        <v>0</v>
      </c>
      <c r="G58" s="2">
        <f t="array" aca="1" ref="G58" ca="1">IF(O23=C23,SUM(IF(($BR$30:$BR$38=C23)*($BS$29:$CA$29=O$19),$BS$30:$CA$38)),0)</f>
        <v>0</v>
      </c>
      <c r="H58" s="2">
        <f t="array" aca="1" ref="H58" ca="1">IF(O23=C23,SUM(IF(($BR$30:$BR$38=C23)*($BS$29:$CA$29=O$20),$BS$30:$CA$38)),0)</f>
        <v>0</v>
      </c>
      <c r="I58" s="2">
        <f t="array" aca="1" ref="I58" ca="1">IF(O23=C23,SUM(IF(($BR$30:$BR$38=C23)*($BS$29:$CA$29=O$21),$BS$30:$CA$38)),0)</f>
        <v>0</v>
      </c>
      <c r="J58" s="2">
        <f t="array" aca="1" ref="J58" ca="1">IF(O23=C23,SUM(IF(($BR$30:$BR$38=C23)*($BS$29:$CA$29=O$22),$BS$30:$CA$38)),0)</f>
        <v>0</v>
      </c>
      <c r="K58" s="2">
        <f t="array" aca="1" ref="K58" ca="1">IF(O23=C23,SUM(IF(($BR$30:$BR$38=C23)*($BS$29:$CA$29=O$24),$BS$30:$CA$38)),0)</f>
        <v>0</v>
      </c>
      <c r="L58" s="2">
        <f t="array" aca="1" ref="L58" ca="1">IF(O23=C23,SUM(IF(($BR$30:$BR$38=C23)*($BS$29:$CA$29=O$25),$BS$30:$CA$38)),0)</f>
        <v>0</v>
      </c>
      <c r="M58" s="4">
        <f t="array" aca="1" ref="M58" ca="1">IF(P23=C23,SUM(IF(($BR$30:$BR$38=C23)*($BS$29:$CA$29=P$17),$BS$30:$CA$38)),0)</f>
        <v>0</v>
      </c>
      <c r="N58" s="2">
        <f t="array" aca="1" ref="N58" ca="1">IF(P23=C23,SUM(IF(($BR$30:$BR$38=C23)*($BS$29:$CA$29=P$18),$BS$30:$CA$38)),0)</f>
        <v>0</v>
      </c>
      <c r="O58" s="2">
        <f t="array" aca="1" ref="O58" ca="1">IF(P23=C23,SUM(IF(($BR$30:$BR$38=C23)*($BS$29:$CA$29=P$19),$BS$30:$CA$38)),0)</f>
        <v>0</v>
      </c>
      <c r="P58" s="2">
        <f t="array" aca="1" ref="P58" ca="1">IF(P23=C23,SUM(IF(($BR$30:$BR$38=C23)*($BS$29:$CA$29=P$20),$BS$30:$CA$38)),0)</f>
        <v>0</v>
      </c>
      <c r="Q58" s="2">
        <f t="array" aca="1" ref="Q58" ca="1">IF(P23=C23,SUM(IF(($BR$30:$BR$38=C23)*($BS$29:$CA$29=P$21),$BS$30:$CA$38)),0)</f>
        <v>0</v>
      </c>
      <c r="R58" s="2">
        <f t="array" aca="1" ref="R58" ca="1">IF(P23=C23,SUM(IF(($BR$30:$BR$38=C23)*($BS$29:$CA$29=P$22),$BS$30:$CA$38)),0)</f>
        <v>0</v>
      </c>
      <c r="S58" s="2">
        <f t="array" aca="1" ref="S58" ca="1">IF(P23=C23,SUM(IF(($BR$30:$BR$38=C23)*($BS$29:$CA$29=P$24),$BS$30:$CA$38)),0)</f>
        <v>0</v>
      </c>
      <c r="T58" s="2">
        <f t="array" aca="1" ref="T58" ca="1">IF(P23=C23,SUM(IF(($BR$30:$BR$38=C23)*($BS$29:$CA$29=P$25),$BS$30:$CA$38)),0)</f>
        <v>0</v>
      </c>
      <c r="U58" s="4">
        <f t="array" aca="1" ref="U58" ca="1">IF(Q23=C23,SUM(IF(($BR$30:$BR$38=C23)*($BS$29:$CA$29=Q$17),$BS$30:$CA$38)),0)</f>
        <v>0</v>
      </c>
      <c r="V58" s="2">
        <f t="array" aca="1" ref="V58" ca="1">IF(Q23=C23,SUM(IF(($BR$30:$BR$38=C23)*($BS$29:$CA$29=Q$18),$BS$30:$CA$38)),0)</f>
        <v>0</v>
      </c>
      <c r="W58" s="2">
        <f t="array" aca="1" ref="W58" ca="1">IF(Q23=C23,SUM(IF(($BR$30:$BR$38=C23)*($BS$29:$CA$29=Q$19),$BS$30:$CA$38)),0)</f>
        <v>0</v>
      </c>
      <c r="X58" s="2">
        <f t="array" aca="1" ref="X58" ca="1">IF(Q23=C23,SUM(IF(($BR$30:$BR$38=C23)*($BS$29:$CA$29=Q$20),$BS$30:$CA$38)),0)</f>
        <v>0</v>
      </c>
      <c r="Y58" s="2">
        <f t="array" aca="1" ref="Y58" ca="1">IF(Q23=C23,SUM(IF(($BR$30:$BR$38=C23)*($BS$29:$CA$29=Q$21),$BS$30:$CA$38)),0)</f>
        <v>0</v>
      </c>
      <c r="Z58" s="2">
        <f t="array" aca="1" ref="Z58" ca="1">IF(Q23=C23,SUM(IF(($BR$30:$BR$38=C23)*($BS$29:$CA$29=Q$22),$BS$30:$CA$38)),0)</f>
        <v>0</v>
      </c>
      <c r="AA58" s="2">
        <f t="array" aca="1" ref="AA58" ca="1">IF(Q23=C23,SUM(IF(($BR$30:$BR$38=C23)*($BS$29:$CA$29=Q$24),$BS$30:$CA$38)),0)</f>
        <v>0</v>
      </c>
      <c r="AB58" s="2">
        <f t="array" aca="1" ref="AB58" ca="1">IF(Q23=C23,SUM(IF(($BR$30:$BR$38=C23)*($BS$29:$CA$29=Q$25),$BS$30:$CA$38)),0)</f>
        <v>0</v>
      </c>
      <c r="AC58" s="4">
        <f t="array" aca="1" ref="AC58" ca="1">IF(R23=C23,SUM(IF(($BR$30:$BR$38=C23)*($BS$29:$CA$29=R$17),$BS$30:$CA$38)),0)</f>
        <v>0</v>
      </c>
      <c r="AD58" s="2">
        <f t="array" aca="1" ref="AD58" ca="1">IF(R23=C23,SUM(IF(($BR$30:$BR$38=C23)*($BS$29:$CA$29=R$18),$BS$30:$CA$38)),0)</f>
        <v>0</v>
      </c>
      <c r="AE58" s="2">
        <f t="array" aca="1" ref="AE58" ca="1">IF(R23=C23,SUM(IF(($BR$30:$BR$38=C23)*($BS$29:$CA$29=R$19),$BS$30:$CA$38)),0)</f>
        <v>0</v>
      </c>
      <c r="AF58" s="2">
        <f t="array" aca="1" ref="AF58" ca="1">IF(R23=C23,SUM(IF(($BR$30:$BR$38=C23)*($BS$29:$CA$29=R$20),$BS$30:$CA$38)),0)</f>
        <v>0</v>
      </c>
      <c r="AG58" s="2">
        <f t="array" aca="1" ref="AG58" ca="1">IF(R23=C23,SUM(IF(($BR$30:$BR$38=C23)*($BS$29:$CA$29=R$21),$BS$30:$CA$38)),0)</f>
        <v>0</v>
      </c>
      <c r="AH58" s="2">
        <f t="array" aca="1" ref="AH58" ca="1">IF(R23=C23,SUM(IF(($BR$30:$BR$38=C23)*($BS$29:$CA$29=R$22),$BS$30:$CA$38)),0)</f>
        <v>0</v>
      </c>
      <c r="AI58" s="2">
        <f t="array" aca="1" ref="AI58" ca="1">IF(R23=C23,SUM(IF(($BR$30:$BR$38=C23)*($BS$29:$CA$29=R$24),$BS$30:$CA$38)),0)</f>
        <v>0</v>
      </c>
      <c r="AJ58" s="2">
        <f t="array" aca="1" ref="AJ58" ca="1">IF(R23=C23,SUM(IF(($BR$30:$BR$38=C23)*($BS$29:$CA$29=R$25),$BS$30:$CA$38)),0)</f>
        <v>0</v>
      </c>
      <c r="AK58" s="4">
        <f t="array" aca="1" ref="AK58" ca="1">IF(S23=C23,SUM(IF(($BR$30:$BR$38=C23)*($BS$29:$CA$29=S$17),$BS$30:$CA$38)),0)</f>
        <v>0</v>
      </c>
      <c r="AL58" s="2">
        <f t="array" aca="1" ref="AL58" ca="1">IF(S23=C23,SUM(IF(($BR$30:$BR$38=C23)*($BS$29:$CA$29=S$18),$BS$30:$CA$38)),0)</f>
        <v>0</v>
      </c>
      <c r="AM58" s="2">
        <f t="array" aca="1" ref="AM58" ca="1">IF(S23=C23,SUM(IF(($BR$30:$BR$38=C23)*($BS$29:$CA$29=S$19),$BS$30:$CA$38)),0)</f>
        <v>0</v>
      </c>
      <c r="AN58" s="2">
        <f t="array" aca="1" ref="AN58" ca="1">IF(S23=C23,SUM(IF(($BR$30:$BR$38=C23)*($BS$29:$CA$29=S$20),$BS$30:$CA$38)),0)</f>
        <v>0</v>
      </c>
      <c r="AO58" s="2">
        <f t="array" aca="1" ref="AO58" ca="1">IF(S23=C23,SUM(IF(($BR$30:$BR$38=C23)*($BS$29:$CA$29=S$21),$BS$30:$CA$38)),0)</f>
        <v>0</v>
      </c>
      <c r="AP58" s="2">
        <f t="array" aca="1" ref="AP58" ca="1">IF(S23=C23,SUM(IF(($BR$30:$BR$38=C23)*($BS$29:$CA$29=S$22),$BS$30:$CA$38)),0)</f>
        <v>0</v>
      </c>
      <c r="AQ58" s="2">
        <f t="array" aca="1" ref="AQ58" ca="1">IF(S23=C23,SUM(IF(($BR$30:$BR$38=C23)*($BS$29:$CA$29=S$24),$BS$30:$CA$38)),0)</f>
        <v>0</v>
      </c>
      <c r="AR58" s="2">
        <f t="array" aca="1" ref="AR58" ca="1">IF(S23=C23,SUM(IF(($BR$30:$BR$38=C23)*($BS$29:$CA$29=S$25),$BS$30:$CA$38)),0)</f>
        <v>0</v>
      </c>
      <c r="AS58" s="4">
        <f t="array" aca="1" ref="AS58" ca="1">IF(T23=C23,SUM(IF(($BR$30:$BR$38=C23)*($BS$29:$CA$29=T$17),$BS$30:$CA$38)),0)</f>
        <v>0</v>
      </c>
      <c r="AT58" s="2">
        <f t="array" aca="1" ref="AT58" ca="1">IF(T23=C23,SUM(IF(($BR$30:$BR$38=C23)*($BS$29:$CA$29=T$18),$BS$30:$CA$38)),0)</f>
        <v>0</v>
      </c>
      <c r="AU58" s="2">
        <f t="array" aca="1" ref="AU58" ca="1">IF(T23=C23,SUM(IF(($BR$30:$BR$38=C23)*($BS$29:$CA$29=T$19),$BS$30:$CA$38)),0)</f>
        <v>0</v>
      </c>
      <c r="AV58" s="2">
        <f t="array" aca="1" ref="AV58" ca="1">IF(T23=C23,SUM(IF(($BR$30:$BR$38=C23)*($BS$29:$CA$29=T$20),$BS$30:$CA$38)),0)</f>
        <v>0</v>
      </c>
      <c r="AW58" s="2">
        <f t="array" aca="1" ref="AW58" ca="1">IF(T23=C23,SUM(IF(($BR$30:$BR$38=C23)*($BS$29:$CA$29=T$21),$BS$30:$CA$38)),0)</f>
        <v>0</v>
      </c>
      <c r="AX58" s="2">
        <f t="array" aca="1" ref="AX58" ca="1">IF(T23=C23,SUM(IF(($BR$30:$BR$38=C23)*($BS$29:$CA$29=T$22),$BS$30:$CA$38)),0)</f>
        <v>0</v>
      </c>
      <c r="AY58" s="2">
        <f t="array" aca="1" ref="AY58" ca="1">IF(T23=C23,SUM(IF(($BR$30:$BR$38=C23)*($BS$29:$CA$29=T$24),$BS$30:$CA$38)),0)</f>
        <v>0</v>
      </c>
      <c r="AZ58" s="2">
        <f t="array" aca="1" ref="AZ58" ca="1">IF(T23=C23,SUM(IF(($BR$30:$BR$38=C23)*($BS$29:$CA$29=T$25),$BS$30:$CA$38)),0)</f>
        <v>0</v>
      </c>
      <c r="BA58" s="4">
        <f t="array" aca="1" ref="BA58" ca="1">IF(U23=C23,SUM(IF(($BR$30:$BR$38=C23)*($BS$29:$CA$29=U$17),$BS$30:$CA$38)),0)</f>
        <v>0</v>
      </c>
      <c r="BB58" s="2">
        <f t="array" aca="1" ref="BB58" ca="1">IF(U23=C23,SUM(IF(($BR$30:$BR$38=C23)*($BS$29:$CA$29=U$18),$BS$30:$CA$38)),0)</f>
        <v>0</v>
      </c>
      <c r="BC58" s="2">
        <f t="array" aca="1" ref="BC58" ca="1">IF(U23=C23,SUM(IF(($BR$30:$BR$38=C23)*($BS$29:$CA$29=U$19),$BS$30:$CA$38)),0)</f>
        <v>0</v>
      </c>
      <c r="BD58" s="2">
        <f t="array" aca="1" ref="BD58" ca="1">IF(U23=C23,SUM(IF(($BR$30:$BR$38=C23)*($BS$29:$CA$29=U$20),$BS$30:$CA$38)),0)</f>
        <v>0</v>
      </c>
      <c r="BE58" s="2">
        <f t="array" aca="1" ref="BE58" ca="1">IF(U23=C23,SUM(IF(($BR$30:$BR$38=C23)*($BS$29:$CA$29=U$21),$BS$30:$CA$38)),0)</f>
        <v>0</v>
      </c>
      <c r="BF58" s="2">
        <f t="array" aca="1" ref="BF58" ca="1">IF(U23=C23,SUM(IF(($BR$30:$BR$38=C23)*($BS$29:$CA$29=U$22),$BS$30:$CA$38)),0)</f>
        <v>0</v>
      </c>
      <c r="BG58" s="2">
        <f t="array" aca="1" ref="BG58" ca="1">IF(U23=C23,SUM(IF(($BR$30:$BR$38=C23)*($BS$29:$CA$29=U$24),$BS$30:$CA$38)),0)</f>
        <v>0</v>
      </c>
      <c r="BH58" s="2">
        <f t="array" aca="1" ref="BH58" ca="1">IF(U23=C23,SUM(IF(($BR$30:$BR$38=C23)*($BS$29:$CA$29=U$25),$BS$30:$CA$38)),0)</f>
        <v>0</v>
      </c>
      <c r="BI58" s="4">
        <f t="array" aca="1" ref="BI58" ca="1">IF(V23=C23,SUM(IF(($BR$30:$BR$38=C23)*($BS$29:$CA$29=V$17),$BS$30:$CA$38)),0)</f>
        <v>0</v>
      </c>
      <c r="BJ58" s="2">
        <f t="array" aca="1" ref="BJ58" ca="1">IF(V23=C23,SUM(IF(($BR$30:$BR$38=C23)*($BS$29:$CA$29=V$18),$BS$30:$CA$38)),0)</f>
        <v>0</v>
      </c>
      <c r="BK58" s="2">
        <f t="array" aca="1" ref="BK58" ca="1">IF(V23=C23,SUM(IF(($BR$30:$BR$38=C23)*($BS$29:$CA$29=V$19),$BS$30:$CA$38)),0)</f>
        <v>0</v>
      </c>
      <c r="BL58" s="2">
        <f t="array" aca="1" ref="BL58" ca="1">IF(V23=C23,SUM(IF(($BR$30:$BR$38=C23)*($BS$29:$CA$29=V$20),$BS$30:$CA$38)),0)</f>
        <v>0</v>
      </c>
      <c r="BM58" s="2">
        <f t="array" aca="1" ref="BM58" ca="1">IF(V23=C23,SUM(IF(($BR$30:$BR$38=C23)*($BS$29:$CA$29=V$21),$BS$30:$CA$38)),0)</f>
        <v>0</v>
      </c>
      <c r="BN58" s="2">
        <f t="array" aca="1" ref="BN58" ca="1">IF(V23=C23,SUM(IF(($BR$30:$BR$38=C23)*($BS$29:$CA$29=V$22),$BS$30:$CA$38)),0)</f>
        <v>0</v>
      </c>
      <c r="BO58" s="2">
        <f t="array" aca="1" ref="BO58" ca="1">IF(V23=C23,SUM(IF(($BR$30:$BR$38=C23)*($BS$29:$CA$29=V$24),$BS$30:$CA$38)),0)</f>
        <v>0</v>
      </c>
      <c r="BP58" s="13">
        <f t="array" aca="1" ref="BP58" ca="1">IF(V23=C23,SUM(IF(($BR$30:$BR$38=C23)*($BS$29:$CA$29=V$25),$BS$30:$CA$38)),0)</f>
        <v>0</v>
      </c>
      <c r="BR58" s="2" t="str">
        <f t="shared" si="63"/>
        <v/>
      </c>
      <c r="BS58" s="7">
        <f t="shared" ca="1" si="65"/>
        <v>0</v>
      </c>
      <c r="BT58" s="7">
        <f t="shared" ca="1" si="65"/>
        <v>0</v>
      </c>
      <c r="BU58" s="7">
        <f t="shared" ca="1" si="65"/>
        <v>0</v>
      </c>
      <c r="BV58" s="7">
        <f ca="1">SUMIFS($AE$64:$AE$135,$V$64:$V$135,$BR58,$W$64:$W$135,BV$51)+SUMIFS($AF$64:$AF$135,$W$64:$W$135,$BR58,$V$64:$V$135,BV$51)</f>
        <v>0</v>
      </c>
      <c r="BW58" s="7">
        <f ca="1">SUMIFS($AE$64:$AE$135,$V$64:$V$135,$BR58,$W$64:$W$135,BW$51)+SUMIFS($AF$64:$AF$135,$W$64:$W$135,$BR58,$V$64:$V$135,BW$51)</f>
        <v>0</v>
      </c>
      <c r="BX58" s="7">
        <f ca="1">SUMIFS($AE$64:$AE$135,$V$64:$V$135,$BR58,$W$64:$W$135,BX$51)+SUMIFS($AF$64:$AF$135,$W$64:$W$135,$BR58,$V$64:$V$135,BX$51)</f>
        <v>0</v>
      </c>
      <c r="BY58" s="5"/>
      <c r="BZ58" s="6">
        <f t="shared" ca="1" si="64"/>
        <v>0</v>
      </c>
      <c r="CA58" s="6">
        <f t="shared" ca="1" si="64"/>
        <v>0</v>
      </c>
    </row>
    <row r="59" spans="2:79" s="2" customFormat="1" x14ac:dyDescent="0.25">
      <c r="E59" s="12">
        <f t="array" aca="1" ref="E59" ca="1">IF(O24=C24,SUM(IF(($BR$30:$BR$38=C24)*($BS$29:$CA$29=O$17),$BS$30:$CA$38)),0)</f>
        <v>0</v>
      </c>
      <c r="F59" s="2">
        <f t="array" aca="1" ref="F59" ca="1">IF(O24=C24,SUM(IF(($BR$30:$BR$38=C24)*($BS$29:$CA$29=O$18),$BS$30:$CA$38)),0)</f>
        <v>0</v>
      </c>
      <c r="G59" s="2">
        <f t="array" aca="1" ref="G59" ca="1">IF(O24=C24,SUM(IF(($BR$30:$BR$38=C24)*($BS$29:$CA$29=O$19),$BS$30:$CA$38)),0)</f>
        <v>0</v>
      </c>
      <c r="H59" s="2">
        <f t="array" aca="1" ref="H59" ca="1">IF(O24=C24,SUM(IF(($BR$30:$BR$38=C24)*($BS$29:$CA$29=O$20),$BS$30:$CA$38)),0)</f>
        <v>0</v>
      </c>
      <c r="I59" s="2">
        <f t="array" aca="1" ref="I59" ca="1">IF(O24=C24,SUM(IF(($BR$30:$BR$38=C24)*($BS$29:$CA$29=O$21),$BS$30:$CA$38)),0)</f>
        <v>0</v>
      </c>
      <c r="J59" s="2">
        <f t="array" aca="1" ref="J59" ca="1">IF(O24=C24,SUM(IF(($BR$30:$BR$38=C24)*($BS$29:$CA$29=O$22),$BS$30:$CA$38)),0)</f>
        <v>0</v>
      </c>
      <c r="K59" s="2">
        <f t="array" aca="1" ref="K59" ca="1">IF(O24=C24,SUM(IF(($BR$30:$BR$38=C24)*($BS$29:$CA$29=O$23),$BS$30:$CA$38)),0)</f>
        <v>0</v>
      </c>
      <c r="L59" s="2">
        <f t="array" aca="1" ref="L59" ca="1">IF(O24=C24,SUM(IF(($BR$30:$BR$38=C24)*($BS$29:$CA$29=O$25),$BS$30:$CA$38)),0)</f>
        <v>0</v>
      </c>
      <c r="M59" s="4">
        <f t="array" aca="1" ref="M59" ca="1">IF(P24=C24,SUM(IF(($BR$30:$BR$38=C24)*($BS$29:$CA$29=P$17),$BS$30:$CA$38)),0)</f>
        <v>0</v>
      </c>
      <c r="N59" s="2">
        <f t="array" aca="1" ref="N59" ca="1">IF(P24=C24,SUM(IF(($BR$30:$BR$38=C24)*($BS$29:$CA$29=P$18),$BS$30:$CA$38)),0)</f>
        <v>0</v>
      </c>
      <c r="O59" s="2">
        <f t="array" aca="1" ref="O59" ca="1">IF(P24=C24,SUM(IF(($BR$30:$BR$38=C24)*($BS$29:$CA$29=P$19),$BS$30:$CA$38)),0)</f>
        <v>0</v>
      </c>
      <c r="P59" s="2">
        <f t="array" aca="1" ref="P59" ca="1">IF(P24=C24,SUM(IF(($BR$30:$BR$38=C24)*($BS$29:$CA$29=P$20),$BS$30:$CA$38)),0)</f>
        <v>0</v>
      </c>
      <c r="Q59" s="2">
        <f t="array" aca="1" ref="Q59" ca="1">IF(P24=C24,SUM(IF(($BR$30:$BR$38=C24)*($BS$29:$CA$29=P$21),$BS$30:$CA$38)),0)</f>
        <v>0</v>
      </c>
      <c r="R59" s="2">
        <f t="array" aca="1" ref="R59" ca="1">IF(P24=C24,SUM(IF(($BR$30:$BR$38=C24)*($BS$29:$CA$29=P$22),$BS$30:$CA$38)),0)</f>
        <v>0</v>
      </c>
      <c r="S59" s="2">
        <f t="array" aca="1" ref="S59" ca="1">IF(P24=C24,SUM(IF(($BR$30:$BR$38=C24)*($BS$29:$CA$29=P$23),$BS$30:$CA$38)),0)</f>
        <v>0</v>
      </c>
      <c r="T59" s="2">
        <f t="array" aca="1" ref="T59" ca="1">IF(P24=C24,SUM(IF(($BR$30:$BR$38=C24)*($BS$29:$CA$29=P$25),$BS$30:$CA$38)),0)</f>
        <v>0</v>
      </c>
      <c r="U59" s="4">
        <f t="array" aca="1" ref="U59" ca="1">IF(Q24=C24,SUM(IF(($BR$30:$BR$38=C24)*($BS$29:$CA$29=Q$17),$BS$30:$CA$38)),0)</f>
        <v>0</v>
      </c>
      <c r="V59" s="2">
        <f t="array" aca="1" ref="V59" ca="1">IF(Q24=C24,SUM(IF(($BR$30:$BR$38=C24)*($BS$29:$CA$29=Q$18),$BS$30:$CA$38)),0)</f>
        <v>0</v>
      </c>
      <c r="W59" s="2">
        <f t="array" aca="1" ref="W59" ca="1">IF(Q24=C24,SUM(IF(($BR$30:$BR$38=C24)*($BS$29:$CA$29=Q$19),$BS$30:$CA$38)),0)</f>
        <v>0</v>
      </c>
      <c r="X59" s="2">
        <f t="array" aca="1" ref="X59" ca="1">IF(Q24=C24,SUM(IF(($BR$30:$BR$38=C24)*($BS$29:$CA$29=Q$20),$BS$30:$CA$38)),0)</f>
        <v>0</v>
      </c>
      <c r="Y59" s="2">
        <f t="array" aca="1" ref="Y59" ca="1">IF(Q24=C24,SUM(IF(($BR$30:$BR$38=C24)*($BS$29:$CA$29=Q$21),$BS$30:$CA$38)),0)</f>
        <v>0</v>
      </c>
      <c r="Z59" s="2">
        <f t="array" aca="1" ref="Z59" ca="1">IF(Q24=C24,SUM(IF(($BR$30:$BR$38=C24)*($BS$29:$CA$29=Q$22),$BS$30:$CA$38)),0)</f>
        <v>0</v>
      </c>
      <c r="AA59" s="2">
        <f t="array" aca="1" ref="AA59" ca="1">IF(Q24=C24,SUM(IF(($BR$30:$BR$38=C24)*($BS$29:$CA$29=Q$23),$BS$30:$CA$38)),0)</f>
        <v>0</v>
      </c>
      <c r="AB59" s="2">
        <f t="array" aca="1" ref="AB59" ca="1">IF(Q24=C24,SUM(IF(($BR$30:$BR$38=C24)*($BS$29:$CA$29=Q$25),$BS$30:$CA$38)),0)</f>
        <v>0</v>
      </c>
      <c r="AC59" s="4">
        <f t="array" aca="1" ref="AC59" ca="1">IF(R24=C24,SUM(IF(($BR$30:$BR$38=C24)*($BS$29:$CA$29=R$17),$BS$30:$CA$38)),0)</f>
        <v>0</v>
      </c>
      <c r="AD59" s="2">
        <f t="array" aca="1" ref="AD59" ca="1">IF(R24=C24,SUM(IF(($BR$30:$BR$38=C24)*($BS$29:$CA$29=R$18),$BS$30:$CA$38)),0)</f>
        <v>0</v>
      </c>
      <c r="AE59" s="2">
        <f t="array" aca="1" ref="AE59" ca="1">IF(R24=C24,SUM(IF(($BR$30:$BR$38=C24)*($BS$29:$CA$29=R$19),$BS$30:$CA$38)),0)</f>
        <v>0</v>
      </c>
      <c r="AF59" s="2">
        <f t="array" aca="1" ref="AF59" ca="1">IF(R24=C24,SUM(IF(($BR$30:$BR$38=C24)*($BS$29:$CA$29=R$20),$BS$30:$CA$38)),0)</f>
        <v>0</v>
      </c>
      <c r="AG59" s="2">
        <f t="array" aca="1" ref="AG59" ca="1">IF(R24=C24,SUM(IF(($BR$30:$BR$38=C24)*($BS$29:$CA$29=R$21),$BS$30:$CA$38)),0)</f>
        <v>0</v>
      </c>
      <c r="AH59" s="2">
        <f t="array" aca="1" ref="AH59" ca="1">IF(R24=C24,SUM(IF(($BR$30:$BR$38=C24)*($BS$29:$CA$29=R$22),$BS$30:$CA$38)),0)</f>
        <v>0</v>
      </c>
      <c r="AI59" s="2">
        <f t="array" aca="1" ref="AI59" ca="1">IF(R24=C24,SUM(IF(($BR$30:$BR$38=C24)*($BS$29:$CA$29=R$23),$BS$30:$CA$38)),0)</f>
        <v>0</v>
      </c>
      <c r="AJ59" s="2">
        <f t="array" aca="1" ref="AJ59" ca="1">IF(R24=C24,SUM(IF(($BR$30:$BR$38=C24)*($BS$29:$CA$29=R$25),$BS$30:$CA$38)),0)</f>
        <v>0</v>
      </c>
      <c r="AK59" s="4">
        <f t="array" aca="1" ref="AK59" ca="1">IF(S24=C24,SUM(IF(($BR$30:$BR$38=C24)*($BS$29:$CA$29=S$17),$BS$30:$CA$38)),0)</f>
        <v>0</v>
      </c>
      <c r="AL59" s="2">
        <f t="array" aca="1" ref="AL59" ca="1">IF(S24=C24,SUM(IF(($BR$30:$BR$38=C24)*($BS$29:$CA$29=S$18),$BS$30:$CA$38)),0)</f>
        <v>0</v>
      </c>
      <c r="AM59" s="2">
        <f t="array" aca="1" ref="AM59" ca="1">IF(S24=C24,SUM(IF(($BR$30:$BR$38=C24)*($BS$29:$CA$29=S$19),$BS$30:$CA$38)),0)</f>
        <v>0</v>
      </c>
      <c r="AN59" s="2">
        <f t="array" aca="1" ref="AN59" ca="1">IF(S24=C24,SUM(IF(($BR$30:$BR$38=C24)*($BS$29:$CA$29=S$20),$BS$30:$CA$38)),0)</f>
        <v>0</v>
      </c>
      <c r="AO59" s="2">
        <f t="array" aca="1" ref="AO59" ca="1">IF(S24=C24,SUM(IF(($BR$30:$BR$38=C24)*($BS$29:$CA$29=S$21),$BS$30:$CA$38)),0)</f>
        <v>0</v>
      </c>
      <c r="AP59" s="2">
        <f t="array" aca="1" ref="AP59" ca="1">IF(S24=C24,SUM(IF(($BR$30:$BR$38=C24)*($BS$29:$CA$29=S$22),$BS$30:$CA$38)),0)</f>
        <v>0</v>
      </c>
      <c r="AQ59" s="2">
        <f t="array" aca="1" ref="AQ59" ca="1">IF(S24=C24,SUM(IF(($BR$30:$BR$38=C24)*($BS$29:$CA$29=S$23),$BS$30:$CA$38)),0)</f>
        <v>0</v>
      </c>
      <c r="AR59" s="2">
        <f t="array" aca="1" ref="AR59" ca="1">IF(S24=C24,SUM(IF(($BR$30:$BR$38=C24)*($BS$29:$CA$29=S$25),$BS$30:$CA$38)),0)</f>
        <v>0</v>
      </c>
      <c r="AS59" s="4">
        <f t="array" aca="1" ref="AS59" ca="1">IF(T24=C24,SUM(IF(($BR$30:$BR$38=C24)*($BS$29:$CA$29=T$17),$BS$30:$CA$38)),0)</f>
        <v>0</v>
      </c>
      <c r="AT59" s="2">
        <f t="array" aca="1" ref="AT59" ca="1">IF(T24=C24,SUM(IF(($BR$30:$BR$38=C24)*($BS$29:$CA$29=T$18),$BS$30:$CA$38)),0)</f>
        <v>0</v>
      </c>
      <c r="AU59" s="2">
        <f t="array" aca="1" ref="AU59" ca="1">IF(T24=C24,SUM(IF(($BR$30:$BR$38=C24)*($BS$29:$CA$29=T$19),$BS$30:$CA$38)),0)</f>
        <v>0</v>
      </c>
      <c r="AV59" s="2">
        <f t="array" aca="1" ref="AV59" ca="1">IF(T24=C24,SUM(IF(($BR$30:$BR$38=C24)*($BS$29:$CA$29=T$20),$BS$30:$CA$38)),0)</f>
        <v>0</v>
      </c>
      <c r="AW59" s="2">
        <f t="array" aca="1" ref="AW59" ca="1">IF(T24=C24,SUM(IF(($BR$30:$BR$38=C24)*($BS$29:$CA$29=T$21),$BS$30:$CA$38)),0)</f>
        <v>0</v>
      </c>
      <c r="AX59" s="2">
        <f t="array" aca="1" ref="AX59" ca="1">IF(T24=C24,SUM(IF(($BR$30:$BR$38=C24)*($BS$29:$CA$29=T$22),$BS$30:$CA$38)),0)</f>
        <v>0</v>
      </c>
      <c r="AY59" s="2">
        <f t="array" aca="1" ref="AY59" ca="1">IF(T24=C24,SUM(IF(($BR$30:$BR$38=C24)*($BS$29:$CA$29=T$23),$BS$30:$CA$38)),0)</f>
        <v>0</v>
      </c>
      <c r="AZ59" s="2">
        <f t="array" aca="1" ref="AZ59" ca="1">IF(T24=C24,SUM(IF(($BR$30:$BR$38=C24)*($BS$29:$CA$29=T$25),$BS$30:$CA$38)),0)</f>
        <v>0</v>
      </c>
      <c r="BA59" s="4">
        <f t="array" aca="1" ref="BA59" ca="1">IF(U24=C24,SUM(IF(($BR$30:$BR$38=C24)*($BS$29:$CA$29=U$17),$BS$30:$CA$38)),0)</f>
        <v>0</v>
      </c>
      <c r="BB59" s="2">
        <f t="array" aca="1" ref="BB59" ca="1">IF(U24=C24,SUM(IF(($BR$30:$BR$38=C24)*($BS$29:$CA$29=U$18),$BS$30:$CA$38)),0)</f>
        <v>0</v>
      </c>
      <c r="BC59" s="2">
        <f t="array" aca="1" ref="BC59" ca="1">IF(U24=C24,SUM(IF(($BR$30:$BR$38=C24)*($BS$29:$CA$29=U$19),$BS$30:$CA$38)),0)</f>
        <v>0</v>
      </c>
      <c r="BD59" s="2">
        <f t="array" aca="1" ref="BD59" ca="1">IF(U24=C24,SUM(IF(($BR$30:$BR$38=C24)*($BS$29:$CA$29=U$20),$BS$30:$CA$38)),0)</f>
        <v>0</v>
      </c>
      <c r="BE59" s="2">
        <f t="array" aca="1" ref="BE59" ca="1">IF(U24=C24,SUM(IF(($BR$30:$BR$38=C24)*($BS$29:$CA$29=U$21),$BS$30:$CA$38)),0)</f>
        <v>0</v>
      </c>
      <c r="BF59" s="2">
        <f t="array" aca="1" ref="BF59" ca="1">IF(U24=C24,SUM(IF(($BR$30:$BR$38=C24)*($BS$29:$CA$29=U$22),$BS$30:$CA$38)),0)</f>
        <v>0</v>
      </c>
      <c r="BG59" s="2">
        <f t="array" aca="1" ref="BG59" ca="1">IF(U24=C24,SUM(IF(($BR$30:$BR$38=C24)*($BS$29:$CA$29=U$23),$BS$30:$CA$38)),0)</f>
        <v>0</v>
      </c>
      <c r="BH59" s="2">
        <f t="array" aca="1" ref="BH59" ca="1">IF(U24=C24,SUM(IF(($BR$30:$BR$38=C24)*($BS$29:$CA$29=U$25),$BS$30:$CA$38)),0)</f>
        <v>0</v>
      </c>
      <c r="BI59" s="4">
        <f t="array" aca="1" ref="BI59" ca="1">IF(V24=C24,SUM(IF(($BR$30:$BR$38=C24)*($BS$29:$CA$29=V$17),$BS$30:$CA$38)),0)</f>
        <v>0</v>
      </c>
      <c r="BJ59" s="2">
        <f t="array" aca="1" ref="BJ59" ca="1">IF(V24=C24,SUM(IF(($BR$30:$BR$38=C24)*($BS$29:$CA$29=V$18),$BS$30:$CA$38)),0)</f>
        <v>0</v>
      </c>
      <c r="BK59" s="2">
        <f t="array" aca="1" ref="BK59" ca="1">IF(V24=C24,SUM(IF(($BR$30:$BR$38=C24)*($BS$29:$CA$29=V$19),$BS$30:$CA$38)),0)</f>
        <v>0</v>
      </c>
      <c r="BL59" s="2">
        <f t="array" aca="1" ref="BL59" ca="1">IF(V24=C24,SUM(IF(($BR$30:$BR$38=C24)*($BS$29:$CA$29=V$20),$BS$30:$CA$38)),0)</f>
        <v>0</v>
      </c>
      <c r="BM59" s="2">
        <f t="array" aca="1" ref="BM59" ca="1">IF(V24=C24,SUM(IF(($BR$30:$BR$38=C24)*($BS$29:$CA$29=V$21),$BS$30:$CA$38)),0)</f>
        <v>0</v>
      </c>
      <c r="BN59" s="2">
        <f t="array" aca="1" ref="BN59" ca="1">IF(V24=C24,SUM(IF(($BR$30:$BR$38=C24)*($BS$29:$CA$29=V$22),$BS$30:$CA$38)),0)</f>
        <v>0</v>
      </c>
      <c r="BO59" s="2">
        <f t="array" aca="1" ref="BO59" ca="1">IF(V24=C24,SUM(IF(($BR$30:$BR$38=C24)*($BS$29:$CA$29=V$23),$BS$30:$CA$38)),0)</f>
        <v>0</v>
      </c>
      <c r="BP59" s="13">
        <f t="array" aca="1" ref="BP59" ca="1">IF(V24=C24,SUM(IF(($BR$30:$BR$38=C24)*($BS$29:$CA$29=V$25),$BS$30:$CA$38)),0)</f>
        <v>0</v>
      </c>
      <c r="BR59" s="2" t="str">
        <f t="shared" si="63"/>
        <v/>
      </c>
      <c r="BS59" s="7">
        <f t="shared" ca="1" si="65"/>
        <v>0</v>
      </c>
      <c r="BT59" s="7">
        <f t="shared" ca="1" si="65"/>
        <v>0</v>
      </c>
      <c r="BU59" s="7">
        <f t="shared" ca="1" si="65"/>
        <v>0</v>
      </c>
      <c r="BV59" s="7">
        <f ca="1">SUMIFS($AE$64:$AE$135,$V$64:$V$135,$BR59,$W$64:$W$135,BV$51)+SUMIFS($AF$64:$AF$135,$W$64:$W$135,$BR59,$V$64:$V$135,BV$51)</f>
        <v>0</v>
      </c>
      <c r="BW59" s="7">
        <f ca="1">SUMIFS($AE$64:$AE$135,$V$64:$V$135,$BR59,$W$64:$W$135,BW$51)+SUMIFS($AF$64:$AF$135,$W$64:$W$135,$BR59,$V$64:$V$135,BW$51)</f>
        <v>0</v>
      </c>
      <c r="BX59" s="7">
        <f ca="1">SUMIFS($AE$64:$AE$135,$V$64:$V$135,$BR59,$W$64:$W$135,BX$51)+SUMIFS($AF$64:$AF$135,$W$64:$W$135,$BR59,$V$64:$V$135,BX$51)</f>
        <v>0</v>
      </c>
      <c r="BY59" s="7">
        <f ca="1">SUMIFS($AE$64:$AE$135,$V$64:$V$135,$BR59,$W$64:$W$135,BY$51)+SUMIFS($AF$64:$AF$135,$W$64:$W$135,$BR59,$V$64:$V$135,BY$51)</f>
        <v>0</v>
      </c>
      <c r="BZ59" s="5"/>
      <c r="CA59" s="6">
        <f ca="1">SUMIFS($AE$64:$AE$135,$V$64:$V$135,$BR59,$W$64:$W$135,CA$51)+SUMIFS($AF$64:$AF$135,$W$64:$W$135,$BR59,$V$64:$V$135,CA$51)</f>
        <v>0</v>
      </c>
    </row>
    <row r="60" spans="2:79" s="2" customFormat="1" ht="12" thickBot="1" x14ac:dyDescent="0.3">
      <c r="E60" s="14">
        <f t="array" aca="1" ref="E60" ca="1">IF(O25=C25,SUM(IF(($BR$30:$BR$38=C25)*($BS$29:$CA$29=O$17),$BS$30:$CA$38)),0)</f>
        <v>0</v>
      </c>
      <c r="F60" s="15">
        <f t="array" aca="1" ref="F60" ca="1">IF(O25=C25,SUM(IF(($BR$30:$BR$38=C25)*($BS$29:$CA$29=O$18),$BS$30:$CA$38)),0)</f>
        <v>0</v>
      </c>
      <c r="G60" s="15">
        <f t="array" aca="1" ref="G60" ca="1">IF(O25=C25,SUM(IF(($BR$30:$BR$38=C25)*($BS$29:$CA$29=O$19),$BS$30:$CA$38)),0)</f>
        <v>0</v>
      </c>
      <c r="H60" s="15">
        <f t="array" aca="1" ref="H60" ca="1">IF(O25=C25,SUM(IF(($BR$30:$BR$38=C25)*($BS$29:$CA$29=O$20),$BS$30:$CA$38)),0)</f>
        <v>0</v>
      </c>
      <c r="I60" s="15">
        <f t="array" aca="1" ref="I60" ca="1">IF(O25=C25,SUM(IF(($BR$30:$BR$38=C25)*($BS$29:$CA$29=O$21),$BS$30:$CA$38)),0)</f>
        <v>0</v>
      </c>
      <c r="J60" s="15">
        <f t="array" aca="1" ref="J60" ca="1">IF(O25=C25,SUM(IF(($BR$30:$BR$38=C25)*($BS$29:$CA$29=O$22),$BS$30:$CA$38)),0)</f>
        <v>0</v>
      </c>
      <c r="K60" s="15">
        <f t="array" aca="1" ref="K60" ca="1">IF(O25=C25,SUM(IF(($BR$30:$BR$38=C25)*($BS$29:$CA$29=O$23),$BS$30:$CA$38)),0)</f>
        <v>0</v>
      </c>
      <c r="L60" s="15">
        <f t="array" aca="1" ref="L60" ca="1">IF(O25=C25,SUM(IF(($BR$30:$BR$38=C25)*($BS$29:$CA$29=O$24),$BS$30:$CA$38)),0)</f>
        <v>0</v>
      </c>
      <c r="M60" s="16">
        <f t="array" aca="1" ref="M60" ca="1">IF(P25=C25,SUM(IF(($BR$30:$BR$38=C25)*($BS$29:$CA$29=P$17),$BS$30:$CA$38)),0)</f>
        <v>0</v>
      </c>
      <c r="N60" s="15">
        <f t="array" aca="1" ref="N60" ca="1">IF(P25=C25,SUM(IF(($BR$30:$BR$38=C25)*($BS$29:$CA$29=P$18),$BS$30:$CA$38)),0)</f>
        <v>0</v>
      </c>
      <c r="O60" s="15">
        <f t="array" aca="1" ref="O60" ca="1">IF(P25=C25,SUM(IF(($BR$30:$BR$38=C25)*($BS$29:$CA$29=P$19),$BS$30:$CA$38)),0)</f>
        <v>0</v>
      </c>
      <c r="P60" s="15">
        <f t="array" aca="1" ref="P60" ca="1">IF(P25=C25,SUM(IF(($BR$30:$BR$38=C25)*($BS$29:$CA$29=P$20),$BS$30:$CA$38)),0)</f>
        <v>0</v>
      </c>
      <c r="Q60" s="15">
        <f t="array" aca="1" ref="Q60" ca="1">IF(P25=C25,SUM(IF(($BR$30:$BR$38=C25)*($BS$29:$CA$29=P$21),$BS$30:$CA$38)),0)</f>
        <v>0</v>
      </c>
      <c r="R60" s="15">
        <f t="array" aca="1" ref="R60" ca="1">IF(P25=C25,SUM(IF(($BR$30:$BR$38=C25)*($BS$29:$CA$29=P$22),$BS$30:$CA$38)),0)</f>
        <v>0</v>
      </c>
      <c r="S60" s="15">
        <f t="array" aca="1" ref="S60" ca="1">IF(P25=C25,SUM(IF(($BR$30:$BR$38=C25)*($BS$29:$CA$29=P$23),$BS$30:$CA$38)),0)</f>
        <v>0</v>
      </c>
      <c r="T60" s="15">
        <f t="array" aca="1" ref="T60" ca="1">IF(P25=C25,SUM(IF(($BR$30:$BR$38=C25)*($BS$29:$CA$29=P$24),$BS$30:$CA$38)),0)</f>
        <v>0</v>
      </c>
      <c r="U60" s="16">
        <f t="array" aca="1" ref="U60" ca="1">IF(Q25=C25,SUM(IF(($BR$30:$BR$38=C25)*($BS$29:$CA$29=Q$17),$BS$30:$CA$38)),0)</f>
        <v>0</v>
      </c>
      <c r="V60" s="15">
        <f t="array" aca="1" ref="V60" ca="1">IF(Q25=C25,SUM(IF(($BR$30:$BR$38=C25)*($BS$29:$CA$29=Q$18),$BS$30:$CA$38)),0)</f>
        <v>0</v>
      </c>
      <c r="W60" s="15">
        <f t="array" aca="1" ref="W60" ca="1">IF(Q25=C25,SUM(IF(($BR$30:$BR$38=C25)*($BS$29:$CA$29=Q$19),$BS$30:$CA$38)),0)</f>
        <v>0</v>
      </c>
      <c r="X60" s="15">
        <f t="array" aca="1" ref="X60" ca="1">IF(Q25=C25,SUM(IF(($BR$30:$BR$38=C25)*($BS$29:$CA$29=Q$20),$BS$30:$CA$38)),0)</f>
        <v>0</v>
      </c>
      <c r="Y60" s="15">
        <f t="array" aca="1" ref="Y60" ca="1">IF(Q25=C25,SUM(IF(($BR$30:$BR$38=C25)*($BS$29:$CA$29=Q$21),$BS$30:$CA$38)),0)</f>
        <v>0</v>
      </c>
      <c r="Z60" s="15">
        <f t="array" aca="1" ref="Z60" ca="1">IF(Q25=C25,SUM(IF(($BR$30:$BR$38=C25)*($BS$29:$CA$29=Q$22),$BS$30:$CA$38)),0)</f>
        <v>0</v>
      </c>
      <c r="AA60" s="15">
        <f t="array" aca="1" ref="AA60" ca="1">IF(Q25=C25,SUM(IF(($BR$30:$BR$38=C25)*($BS$29:$CA$29=Q$23),$BS$30:$CA$38)),0)</f>
        <v>0</v>
      </c>
      <c r="AB60" s="15">
        <f t="array" aca="1" ref="AB60" ca="1">IF(Q25=C25,SUM(IF(($BR$30:$BR$38=C25)*($BS$29:$CA$29=Q$24),$BS$30:$CA$38)),0)</f>
        <v>0</v>
      </c>
      <c r="AC60" s="16">
        <f t="array" aca="1" ref="AC60" ca="1">IF(R25=C25,SUM(IF(($BR$30:$BR$38=C25)*($BS$29:$CA$29=R$17),$BS$30:$CA$38)),0)</f>
        <v>0</v>
      </c>
      <c r="AD60" s="15">
        <f t="array" aca="1" ref="AD60" ca="1">IF(R25=C25,SUM(IF(($BR$30:$BR$38=C25)*($BS$29:$CA$29=R$18),$BS$30:$CA$38)),0)</f>
        <v>0</v>
      </c>
      <c r="AE60" s="15">
        <f t="array" aca="1" ref="AE60" ca="1">IF(R25=C25,SUM(IF(($BR$30:$BR$38=C25)*($BS$29:$CA$29=R$19),$BS$30:$CA$38)),0)</f>
        <v>0</v>
      </c>
      <c r="AF60" s="15">
        <f t="array" aca="1" ref="AF60" ca="1">IF(R25=C25,SUM(IF(($BR$30:$BR$38=C25)*($BS$29:$CA$29=R$20),$BS$30:$CA$38)),0)</f>
        <v>0</v>
      </c>
      <c r="AG60" s="15">
        <f t="array" aca="1" ref="AG60" ca="1">IF(R25=C25,SUM(IF(($BR$30:$BR$38=C25)*($BS$29:$CA$29=R$21),$BS$30:$CA$38)),0)</f>
        <v>0</v>
      </c>
      <c r="AH60" s="15">
        <f t="array" aca="1" ref="AH60" ca="1">IF(R25=C25,SUM(IF(($BR$30:$BR$38=C25)*($BS$29:$CA$29=R$22),$BS$30:$CA$38)),0)</f>
        <v>0</v>
      </c>
      <c r="AI60" s="15">
        <f t="array" aca="1" ref="AI60" ca="1">IF(R25=C25,SUM(IF(($BR$30:$BR$38=C25)*($BS$29:$CA$29=R$23),$BS$30:$CA$38)),0)</f>
        <v>0</v>
      </c>
      <c r="AJ60" s="15">
        <f t="array" aca="1" ref="AJ60" ca="1">IF(R25=C25,SUM(IF(($BR$30:$BR$38=C25)*($BS$29:$CA$29=R$24),$BS$30:$CA$38)),0)</f>
        <v>0</v>
      </c>
      <c r="AK60" s="16">
        <f t="array" aca="1" ref="AK60" ca="1">IF(S25=C25,SUM(IF(($BR$30:$BR$38=C25)*($BS$29:$CA$29=S$17),$BS$30:$CA$38)),0)</f>
        <v>0</v>
      </c>
      <c r="AL60" s="15">
        <f t="array" aca="1" ref="AL60" ca="1">IF(S25=C25,SUM(IF(($BR$30:$BR$38=C25)*($BS$29:$CA$29=S$18),$BS$30:$CA$38)),0)</f>
        <v>0</v>
      </c>
      <c r="AM60" s="15">
        <f t="array" aca="1" ref="AM60" ca="1">IF(S25=C25,SUM(IF(($BR$30:$BR$38=C25)*($BS$29:$CA$29=S$19),$BS$30:$CA$38)),0)</f>
        <v>0</v>
      </c>
      <c r="AN60" s="15">
        <f t="array" aca="1" ref="AN60" ca="1">IF(S25=C25,SUM(IF(($BR$30:$BR$38=C25)*($BS$29:$CA$29=S$20),$BS$30:$CA$38)),0)</f>
        <v>0</v>
      </c>
      <c r="AO60" s="15">
        <f t="array" aca="1" ref="AO60" ca="1">IF(S25=C25,SUM(IF(($BR$30:$BR$38=C25)*($BS$29:$CA$29=S$21),$BS$30:$CA$38)),0)</f>
        <v>0</v>
      </c>
      <c r="AP60" s="15">
        <f t="array" aca="1" ref="AP60" ca="1">IF(S25=C25,SUM(IF(($BR$30:$BR$38=C25)*($BS$29:$CA$29=S$22),$BS$30:$CA$38)),0)</f>
        <v>0</v>
      </c>
      <c r="AQ60" s="15">
        <f t="array" aca="1" ref="AQ60" ca="1">IF(S25=C25,SUM(IF(($BR$30:$BR$38=C25)*($BS$29:$CA$29=S$23),$BS$30:$CA$38)),0)</f>
        <v>0</v>
      </c>
      <c r="AR60" s="15">
        <f t="array" aca="1" ref="AR60" ca="1">IF(S25=C25,SUM(IF(($BR$30:$BR$38=C25)*($BS$29:$CA$29=S$24),$BS$30:$CA$38)),0)</f>
        <v>0</v>
      </c>
      <c r="AS60" s="16">
        <f t="array" aca="1" ref="AS60" ca="1">IF(T25=C25,SUM(IF(($BR$30:$BR$38=C25)*($BS$29:$CA$29=T$17),$BS$30:$CA$38)),0)</f>
        <v>0</v>
      </c>
      <c r="AT60" s="15">
        <f t="array" aca="1" ref="AT60" ca="1">IF(T25=C25,SUM(IF(($BR$30:$BR$38=C25)*($BS$29:$CA$29=T$18),$BS$30:$CA$38)),0)</f>
        <v>0</v>
      </c>
      <c r="AU60" s="15">
        <f t="array" aca="1" ref="AU60" ca="1">IF(T25=C25,SUM(IF(($BR$30:$BR$38=C25)*($BS$29:$CA$29=T$19),$BS$30:$CA$38)),0)</f>
        <v>0</v>
      </c>
      <c r="AV60" s="15">
        <f t="array" aca="1" ref="AV60" ca="1">IF(T25=C25,SUM(IF(($BR$30:$BR$38=C25)*($BS$29:$CA$29=T$20),$BS$30:$CA$38)),0)</f>
        <v>0</v>
      </c>
      <c r="AW60" s="15">
        <f t="array" aca="1" ref="AW60" ca="1">IF(T25=C25,SUM(IF(($BR$30:$BR$38=C25)*($BS$29:$CA$29=T$21),$BS$30:$CA$38)),0)</f>
        <v>0</v>
      </c>
      <c r="AX60" s="15">
        <f t="array" aca="1" ref="AX60" ca="1">IF(T25=C25,SUM(IF(($BR$30:$BR$38=C25)*($BS$29:$CA$29=T$22),$BS$30:$CA$38)),0)</f>
        <v>0</v>
      </c>
      <c r="AY60" s="15">
        <f t="array" aca="1" ref="AY60" ca="1">IF(T25=C25,SUM(IF(($BR$30:$BR$38=C25)*($BS$29:$CA$29=T$23),$BS$30:$CA$38)),0)</f>
        <v>0</v>
      </c>
      <c r="AZ60" s="15">
        <f t="array" aca="1" ref="AZ60" ca="1">IF(T25=C25,SUM(IF(($BR$30:$BR$38=C25)*($BS$29:$CA$29=T$24),$BS$30:$CA$38)),0)</f>
        <v>0</v>
      </c>
      <c r="BA60" s="16">
        <f t="array" aca="1" ref="BA60" ca="1">IF(U25=C25,SUM(IF(($BR$30:$BR$38=C25)*($BS$29:$CA$29=U$17),$BS$30:$CA$38)),0)</f>
        <v>0</v>
      </c>
      <c r="BB60" s="15">
        <f t="array" aca="1" ref="BB60" ca="1">IF(U25=C25,SUM(IF(($BR$30:$BR$38=C25)*($BS$29:$CA$29=U$18),$BS$30:$CA$38)),0)</f>
        <v>0</v>
      </c>
      <c r="BC60" s="15">
        <f t="array" aca="1" ref="BC60" ca="1">IF(U25=C25,SUM(IF(($BR$30:$BR$38=C25)*($BS$29:$CA$29=U$19),$BS$30:$CA$38)),0)</f>
        <v>0</v>
      </c>
      <c r="BD60" s="15">
        <f t="array" aca="1" ref="BD60" ca="1">IF(U25=C25,SUM(IF(($BR$30:$BR$38=C25)*($BS$29:$CA$29=U$20),$BS$30:$CA$38)),0)</f>
        <v>0</v>
      </c>
      <c r="BE60" s="15">
        <f t="array" aca="1" ref="BE60" ca="1">IF(U25=C25,SUM(IF(($BR$30:$BR$38=C25)*($BS$29:$CA$29=U$21),$BS$30:$CA$38)),0)</f>
        <v>0</v>
      </c>
      <c r="BF60" s="15">
        <f t="array" aca="1" ref="BF60" ca="1">IF(U25=C25,SUM(IF(($BR$30:$BR$38=C25)*($BS$29:$CA$29=U$22),$BS$30:$CA$38)),0)</f>
        <v>0</v>
      </c>
      <c r="BG60" s="15">
        <f t="array" aca="1" ref="BG60" ca="1">IF(U25=C25,SUM(IF(($BR$30:$BR$38=C25)*($BS$29:$CA$29=U$23),$BS$30:$CA$38)),0)</f>
        <v>0</v>
      </c>
      <c r="BH60" s="15">
        <f t="array" aca="1" ref="BH60" ca="1">IF(U25=C25,SUM(IF(($BR$30:$BR$38=C25)*($BS$29:$CA$29=U$24),$BS$30:$CA$38)),0)</f>
        <v>0</v>
      </c>
      <c r="BI60" s="16">
        <f t="array" aca="1" ref="BI60" ca="1">IF(V25=C25,SUM(IF(($BR$30:$BR$38=C25)*($BS$29:$CA$29=V$17),$BS$30:$CA$38)),0)</f>
        <v>0</v>
      </c>
      <c r="BJ60" s="15">
        <f t="array" aca="1" ref="BJ60" ca="1">IF(V25=C25,SUM(IF(($BR$30:$BR$38=C25)*($BS$29:$CA$29=V$18),$BS$30:$CA$38)),0)</f>
        <v>0</v>
      </c>
      <c r="BK60" s="15">
        <f t="array" aca="1" ref="BK60" ca="1">IF(V25=C25,SUM(IF(($BR$30:$BR$38=C25)*($BS$29:$CA$29=V$19),$BS$30:$CA$38)),0)</f>
        <v>0</v>
      </c>
      <c r="BL60" s="15">
        <f t="array" aca="1" ref="BL60" ca="1">IF(V25=C25,SUM(IF(($BR$30:$BR$38=C25)*($BS$29:$CA$29=V$20),$BS$30:$CA$38)),0)</f>
        <v>0</v>
      </c>
      <c r="BM60" s="15">
        <f t="array" aca="1" ref="BM60" ca="1">IF(V25=C25,SUM(IF(($BR$30:$BR$38=C25)*($BS$29:$CA$29=V$21),$BS$30:$CA$38)),0)</f>
        <v>0</v>
      </c>
      <c r="BN60" s="15">
        <f t="array" aca="1" ref="BN60" ca="1">IF(V25=C25,SUM(IF(($BR$30:$BR$38=C25)*($BS$29:$CA$29=V$22),$BS$30:$CA$38)),0)</f>
        <v>0</v>
      </c>
      <c r="BO60" s="15">
        <f t="array" aca="1" ref="BO60" ca="1">IF(V25=C25,SUM(IF(($BR$30:$BR$38=C25)*($BS$29:$CA$29=V$23),$BS$30:$CA$38)),0)</f>
        <v>0</v>
      </c>
      <c r="BP60" s="17">
        <f t="array" aca="1" ref="BP60" ca="1">IF(V25=C25,SUM(IF(($BR$30:$BR$38=C25)*($BS$29:$CA$29=V$24),$BS$30:$CA$38)),0)</f>
        <v>0</v>
      </c>
      <c r="BR60" s="2" t="str">
        <f t="shared" si="63"/>
        <v/>
      </c>
      <c r="BS60" s="7">
        <f t="shared" ca="1" si="65"/>
        <v>0</v>
      </c>
      <c r="BT60" s="7">
        <f t="shared" ca="1" si="65"/>
        <v>0</v>
      </c>
      <c r="BU60" s="7">
        <f t="shared" ca="1" si="65"/>
        <v>0</v>
      </c>
      <c r="BV60" s="7">
        <f ca="1">SUMIFS($AE$64:$AE$135,$V$64:$V$135,$BR60,$W$64:$W$135,BV$51)+SUMIFS($AF$64:$AF$135,$W$64:$W$135,$BR60,$V$64:$V$135,BV$51)</f>
        <v>0</v>
      </c>
      <c r="BW60" s="7">
        <f ca="1">SUMIFS($AE$64:$AE$135,$V$64:$V$135,$BR60,$W$64:$W$135,BW$51)+SUMIFS($AF$64:$AF$135,$W$64:$W$135,$BR60,$V$64:$V$135,BW$51)</f>
        <v>0</v>
      </c>
      <c r="BX60" s="7">
        <f ca="1">SUMIFS($AE$64:$AE$135,$V$64:$V$135,$BR60,$W$64:$W$135,BX$51)+SUMIFS($AF$64:$AF$135,$W$64:$W$135,$BR60,$V$64:$V$135,BX$51)</f>
        <v>0</v>
      </c>
      <c r="BY60" s="7">
        <f ca="1">SUMIFS($AE$64:$AE$135,$V$64:$V$135,$BR60,$W$64:$W$135,BY$51)+SUMIFS($AF$64:$AF$135,$W$64:$W$135,$BR60,$V$64:$V$135,BY$51)</f>
        <v>0</v>
      </c>
      <c r="BZ60" s="7">
        <f ca="1">SUMIFS($AE$64:$AE$135,$V$64:$V$135,$BR60,$W$64:$W$135,BZ$51)+SUMIFS($AF$64:$AF$135,$W$64:$W$135,$BR60,$V$64:$V$135,BZ$51)</f>
        <v>0</v>
      </c>
      <c r="CA60" s="5"/>
    </row>
    <row r="61" spans="2:79" s="2" customFormat="1" ht="12" thickTop="1" x14ac:dyDescent="0.25"/>
    <row r="62" spans="2:79" s="2" customFormat="1" x14ac:dyDescent="0.25"/>
    <row r="63" spans="2:79" s="2" customFormat="1" ht="12" thickBot="1" x14ac:dyDescent="0.3">
      <c r="F63" s="184" t="s">
        <v>177</v>
      </c>
      <c r="Z63" s="157" t="s">
        <v>162</v>
      </c>
      <c r="AA63" s="157" t="s">
        <v>16</v>
      </c>
      <c r="AB63" s="157" t="s">
        <v>160</v>
      </c>
      <c r="AC63" s="158" t="s">
        <v>163</v>
      </c>
      <c r="AD63" s="157" t="s">
        <v>161</v>
      </c>
      <c r="AE63" s="777" t="s">
        <v>112</v>
      </c>
      <c r="AF63" s="777"/>
    </row>
    <row r="64" spans="2:79" s="2" customFormat="1" ht="13.5" thickTop="1" thickBot="1" x14ac:dyDescent="0.3">
      <c r="F64" s="185">
        <v>1000000</v>
      </c>
      <c r="G64" s="186" t="s">
        <v>112</v>
      </c>
      <c r="P64" s="41" t="s">
        <v>7</v>
      </c>
      <c r="Q64" s="56" t="str">
        <f>IF(Planung!$C$24="","",Planung!$C$24)</f>
        <v>Langenthal 13</v>
      </c>
      <c r="U64" s="62" t="s">
        <v>7</v>
      </c>
      <c r="V64" s="36" t="str">
        <f ca="1">Planung!$L6</f>
        <v>Langenthal 2</v>
      </c>
      <c r="W64" s="29" t="str">
        <f ca="1">Planung!$N6</f>
        <v>Murten 1</v>
      </c>
      <c r="X64" s="29" t="str">
        <f ca="1">IF(AND(Turnierplan!$I12&lt;&gt;"",Turnierplan!$K12&lt;&gt;"",Turnierplan!$F12&lt;&gt;Turnierplan!$H12,$V64&lt;&gt;"",$W64&lt;&gt;""),Turnierplan!$I12,"")</f>
        <v/>
      </c>
      <c r="Y64" s="30" t="str">
        <f ca="1">IF(AND(Turnierplan!$I12&lt;&gt;"",Turnierplan!$K12&lt;&gt;"",Turnierplan!$F12&lt;&gt;Turnierplan!$H12,$V64&lt;&gt;"",$W64&lt;&gt;""),Turnierplan!$K12,"")</f>
        <v/>
      </c>
      <c r="Z64" s="28" t="str">
        <f ca="1">V64&amp;W64</f>
        <v>Langenthal 2Murten 1</v>
      </c>
      <c r="AA64" s="29">
        <f ca="1">IF(AND(V64&lt;&gt;"",W64&lt;&gt;"",V64&lt;&gt;W64,X64&lt;&gt;"",Y64&lt;&gt;""),1,0)</f>
        <v>0</v>
      </c>
      <c r="AB64" s="135" t="str">
        <f ca="1">IF(AA64&gt;0,X64&amp;Sprache!$E$71&amp;Y64,"")</f>
        <v/>
      </c>
      <c r="AD64" s="136"/>
      <c r="AE64" s="141" t="str">
        <f ca="1">IF($AA64=0,"",IF($X64&gt;$Y64,Einstellungen!$C$4,IF($X64=$Y64,1,0)))</f>
        <v/>
      </c>
      <c r="AF64" s="136" t="str">
        <f ca="1">IF($AA64=0,"",IF($X64&lt;$Y64,Einstellungen!$C$4,IF($X64=$Y64,1,0)))</f>
        <v/>
      </c>
      <c r="AH64" s="3"/>
    </row>
    <row r="65" spans="6:43" s="2" customFormat="1" ht="13" thickBot="1" x14ac:dyDescent="0.3">
      <c r="F65" s="187">
        <v>1000</v>
      </c>
      <c r="G65" s="188" t="s">
        <v>111</v>
      </c>
      <c r="H65" s="192">
        <v>500</v>
      </c>
      <c r="I65" s="191" t="s">
        <v>318</v>
      </c>
      <c r="P65" s="42" t="s">
        <v>8</v>
      </c>
      <c r="Q65" s="57" t="str">
        <f>IF(Planung!$C$26="","",Planung!$C$26)</f>
        <v>Thun 13_1</v>
      </c>
      <c r="U65" s="63" t="s">
        <v>8</v>
      </c>
      <c r="V65" s="37" t="str">
        <f ca="1">Planung!$L7</f>
        <v>Langenthal 11</v>
      </c>
      <c r="W65" s="1" t="str">
        <f ca="1">Planung!$N7</f>
        <v>Thun 13_1</v>
      </c>
      <c r="X65" s="1" t="str">
        <f ca="1">IF(AND(Turnierplan!$I13&lt;&gt;"",Turnierplan!$K13&lt;&gt;"",Turnierplan!$F13&lt;&gt;Turnierplan!$H13,$V65&lt;&gt;"",$W65&lt;&gt;""),Turnierplan!$I13,"")</f>
        <v/>
      </c>
      <c r="Y65" s="32" t="str">
        <f ca="1">IF(AND(Turnierplan!$I13&lt;&gt;"",Turnierplan!$K13&lt;&gt;"",Turnierplan!$F13&lt;&gt;Turnierplan!$H13,$V65&lt;&gt;"",$W65&lt;&gt;""),Turnierplan!$K13,"")</f>
        <v/>
      </c>
      <c r="Z65" s="31" t="str">
        <f t="shared" ref="Z65:Z73" ca="1" si="66">V65&amp;W65</f>
        <v>Langenthal 11Thun 13_1</v>
      </c>
      <c r="AA65" s="1">
        <f t="shared" ref="AA65:AA128" ca="1" si="67">IF(AND(V65&lt;&gt;"",W65&lt;&gt;"",V65&lt;&gt;W65,X65&lt;&gt;"",Y65&lt;&gt;""),1,0)</f>
        <v>0</v>
      </c>
      <c r="AB65" s="1" t="str">
        <f ca="1">IF(AA65&gt;0,X65&amp;Sprache!$E$71&amp;Y65,"")</f>
        <v/>
      </c>
      <c r="AD65" s="137"/>
      <c r="AE65" s="142" t="str">
        <f ca="1">IF($AA65=0,"",IF($X65&gt;$Y65,Einstellungen!$C$4,IF($X65=$Y65,1,0)))</f>
        <v/>
      </c>
      <c r="AF65" s="137" t="str">
        <f ca="1">IF($AA65=0,"",IF($X65&lt;$Y65,Einstellungen!$C$4,IF($X65=$Y65,1,0)))</f>
        <v/>
      </c>
      <c r="AI65" s="1"/>
      <c r="AJ65" s="1"/>
      <c r="AK65" s="1"/>
      <c r="AL65" s="1"/>
      <c r="AM65" s="1"/>
      <c r="AN65" s="1"/>
      <c r="AO65" s="1"/>
      <c r="AP65" s="1"/>
      <c r="AQ65" s="1"/>
    </row>
    <row r="66" spans="6:43" s="2" customFormat="1" ht="13" thickBot="1" x14ac:dyDescent="0.3">
      <c r="F66" s="189">
        <v>1</v>
      </c>
      <c r="G66" s="190" t="s">
        <v>109</v>
      </c>
      <c r="P66" s="42" t="s">
        <v>9</v>
      </c>
      <c r="Q66" s="57" t="str">
        <f>IF(Planung!$C$28="","",Planung!$C$28)</f>
        <v>Thun 13_2</v>
      </c>
      <c r="U66" s="63" t="s">
        <v>9</v>
      </c>
      <c r="V66" s="37" t="str">
        <f ca="1">Planung!$L8</f>
        <v>Thun</v>
      </c>
      <c r="W66" s="1" t="str">
        <f ca="1">Planung!$N8</f>
        <v>Murten 2</v>
      </c>
      <c r="X66" s="1" t="str">
        <f ca="1">IF(AND(Turnierplan!$I14&lt;&gt;"",Turnierplan!$K14&lt;&gt;"",Turnierplan!$F14&lt;&gt;Turnierplan!$H14,$V66&lt;&gt;"",$W66&lt;&gt;""),Turnierplan!$I14,"")</f>
        <v/>
      </c>
      <c r="Y66" s="32" t="str">
        <f ca="1">IF(AND(Turnierplan!$I14&lt;&gt;"",Turnierplan!$K14&lt;&gt;"",Turnierplan!$F14&lt;&gt;Turnierplan!$H14,$V66&lt;&gt;"",$W66&lt;&gt;""),Turnierplan!$K14,"")</f>
        <v/>
      </c>
      <c r="Z66" s="31" t="str">
        <f t="shared" ca="1" si="66"/>
        <v>ThunMurten 2</v>
      </c>
      <c r="AA66" s="1">
        <f t="shared" ca="1" si="67"/>
        <v>0</v>
      </c>
      <c r="AB66" s="1" t="str">
        <f ca="1">IF(AA66&gt;0,X66&amp;Sprache!$E$71&amp;Y66,"")</f>
        <v/>
      </c>
      <c r="AD66" s="137"/>
      <c r="AE66" s="142" t="str">
        <f ca="1">IF($AA66=0,"",IF($X66&gt;$Y66,Einstellungen!$C$4,IF($X66=$Y66,1,0)))</f>
        <v/>
      </c>
      <c r="AF66" s="137" t="str">
        <f ca="1">IF($AA66=0,"",IF($X66&lt;$Y66,Einstellungen!$C$4,IF($X66=$Y66,1,0)))</f>
        <v/>
      </c>
      <c r="AI66" s="1"/>
      <c r="AK66" s="1"/>
      <c r="AL66" s="1"/>
      <c r="AM66" s="1"/>
      <c r="AN66" s="1"/>
      <c r="AO66" s="1"/>
      <c r="AP66" s="1"/>
      <c r="AQ66" s="1"/>
    </row>
    <row r="67" spans="6:43" s="2" customFormat="1" x14ac:dyDescent="0.25">
      <c r="P67" s="42" t="s">
        <v>10</v>
      </c>
      <c r="Q67" s="57" t="str">
        <f>IF(Planung!$C$30="","",Planung!$C$30)</f>
        <v>Burgdorf 11</v>
      </c>
      <c r="U67" s="63" t="s">
        <v>10</v>
      </c>
      <c r="V67" s="37" t="str">
        <f ca="1">Planung!$L9</f>
        <v>Thun 13_2</v>
      </c>
      <c r="W67" s="1" t="str">
        <f ca="1">Planung!$N9</f>
        <v>Burgdorf 11</v>
      </c>
      <c r="X67" s="1" t="str">
        <f ca="1">IF(AND(Turnierplan!$I15&lt;&gt;"",Turnierplan!$K15&lt;&gt;"",Turnierplan!$F15&lt;&gt;Turnierplan!$H15,$V67&lt;&gt;"",$W67&lt;&gt;""),Turnierplan!$I15,"")</f>
        <v/>
      </c>
      <c r="Y67" s="32" t="str">
        <f ca="1">IF(AND(Turnierplan!$I15&lt;&gt;"",Turnierplan!$K15&lt;&gt;"",Turnierplan!$F15&lt;&gt;Turnierplan!$H15,$V67&lt;&gt;"",$W67&lt;&gt;""),Turnierplan!$K15,"")</f>
        <v/>
      </c>
      <c r="Z67" s="31" t="str">
        <f t="shared" ca="1" si="66"/>
        <v>Thun 13_2Burgdorf 11</v>
      </c>
      <c r="AA67" s="1">
        <f t="shared" ca="1" si="67"/>
        <v>0</v>
      </c>
      <c r="AB67" s="1" t="str">
        <f ca="1">IF(AA67&gt;0,X67&amp;Sprache!$E$71&amp;Y67,"")</f>
        <v/>
      </c>
      <c r="AD67" s="137"/>
      <c r="AE67" s="142" t="str">
        <f ca="1">IF($AA67=0,"",IF($X67&gt;$Y67,Einstellungen!$C$4,IF($X67=$Y67,1,0)))</f>
        <v/>
      </c>
      <c r="AF67" s="137" t="str">
        <f ca="1">IF($AA67=0,"",IF($X67&lt;$Y67,Einstellungen!$C$4,IF($X67=$Y67,1,0)))</f>
        <v/>
      </c>
      <c r="AI67" s="1"/>
      <c r="AJ67" s="1"/>
      <c r="AL67" s="1"/>
      <c r="AM67" s="1"/>
      <c r="AN67" s="1"/>
      <c r="AO67" s="1"/>
      <c r="AP67" s="1"/>
      <c r="AQ67" s="1"/>
    </row>
    <row r="68" spans="6:43" s="2" customFormat="1" x14ac:dyDescent="0.25">
      <c r="P68" s="42" t="s">
        <v>11</v>
      </c>
      <c r="Q68" s="57" t="str">
        <f>IF(Planung!$C$32="","",Planung!$C$32)</f>
        <v>Langenthal 11</v>
      </c>
      <c r="U68" s="63" t="s">
        <v>11</v>
      </c>
      <c r="V68" s="37" t="str">
        <f ca="1">Planung!$L10</f>
        <v>Langenthal 2</v>
      </c>
      <c r="W68" s="1" t="str">
        <f ca="1">Planung!$N10</f>
        <v>Langenthal 1</v>
      </c>
      <c r="X68" s="1" t="str">
        <f ca="1">IF(AND(Turnierplan!$I16&lt;&gt;"",Turnierplan!$K16&lt;&gt;"",Turnierplan!$F16&lt;&gt;Turnierplan!$H16,$V68&lt;&gt;"",$W68&lt;&gt;""),Turnierplan!$I16,"")</f>
        <v/>
      </c>
      <c r="Y68" s="32" t="str">
        <f ca="1">IF(AND(Turnierplan!$I16&lt;&gt;"",Turnierplan!$K16&lt;&gt;"",Turnierplan!$F16&lt;&gt;Turnierplan!$H16,$V68&lt;&gt;"",$W68&lt;&gt;""),Turnierplan!$K16,"")</f>
        <v/>
      </c>
      <c r="Z68" s="31" t="str">
        <f t="shared" ca="1" si="66"/>
        <v>Langenthal 2Langenthal 1</v>
      </c>
      <c r="AA68" s="1">
        <f t="shared" ca="1" si="67"/>
        <v>0</v>
      </c>
      <c r="AB68" s="1" t="str">
        <f ca="1">IF(AA68&gt;0,X68&amp;Sprache!$E$71&amp;Y68,"")</f>
        <v/>
      </c>
      <c r="AD68" s="137"/>
      <c r="AE68" s="142" t="str">
        <f ca="1">IF($AA68=0,"",IF($X68&gt;$Y68,Einstellungen!$C$4,IF($X68=$Y68,1,0)))</f>
        <v/>
      </c>
      <c r="AF68" s="137" t="str">
        <f ca="1">IF($AA68=0,"",IF($X68&lt;$Y68,Einstellungen!$C$4,IF($X68=$Y68,1,0)))</f>
        <v/>
      </c>
      <c r="AI68" s="1"/>
      <c r="AJ68" s="1"/>
      <c r="AK68" s="1"/>
      <c r="AM68" s="1"/>
      <c r="AN68" s="1"/>
      <c r="AO68" s="1"/>
      <c r="AP68" s="1"/>
      <c r="AQ68" s="1"/>
    </row>
    <row r="69" spans="6:43" s="2" customFormat="1" x14ac:dyDescent="0.25">
      <c r="P69" s="42" t="s">
        <v>12</v>
      </c>
      <c r="Q69" s="57" t="str">
        <f>IF(Planung!$C$34="","",Planung!$C$34)</f>
        <v/>
      </c>
      <c r="U69" s="63" t="s">
        <v>12</v>
      </c>
      <c r="V69" s="37" t="str">
        <f ca="1">Planung!$L11</f>
        <v>Langenthal 11</v>
      </c>
      <c r="W69" s="1" t="str">
        <f ca="1">Planung!$N11</f>
        <v>Langenthal 13</v>
      </c>
      <c r="X69" s="1" t="str">
        <f ca="1">IF(AND(Turnierplan!$I17&lt;&gt;"",Turnierplan!$K17&lt;&gt;"",Turnierplan!$F17&lt;&gt;Turnierplan!$H17,$V69&lt;&gt;"",$W69&lt;&gt;""),Turnierplan!$I17,"")</f>
        <v/>
      </c>
      <c r="Y69" s="32" t="str">
        <f ca="1">IF(AND(Turnierplan!$I17&lt;&gt;"",Turnierplan!$K17&lt;&gt;"",Turnierplan!$F17&lt;&gt;Turnierplan!$H17,$V69&lt;&gt;"",$W69&lt;&gt;""),Turnierplan!$K17,"")</f>
        <v/>
      </c>
      <c r="Z69" s="31" t="str">
        <f t="shared" ca="1" si="66"/>
        <v>Langenthal 11Langenthal 13</v>
      </c>
      <c r="AA69" s="1">
        <f t="shared" ca="1" si="67"/>
        <v>0</v>
      </c>
      <c r="AB69" s="1" t="str">
        <f ca="1">IF(AA69&gt;0,X69&amp;Sprache!$E$71&amp;Y69,"")</f>
        <v/>
      </c>
      <c r="AD69" s="137"/>
      <c r="AE69" s="142" t="str">
        <f ca="1">IF($AA69=0,"",IF($X69&gt;$Y69,Einstellungen!$C$4,IF($X69=$Y69,1,0)))</f>
        <v/>
      </c>
      <c r="AF69" s="137" t="str">
        <f ca="1">IF($AA69=0,"",IF($X69&lt;$Y69,Einstellungen!$C$4,IF($X69=$Y69,1,0)))</f>
        <v/>
      </c>
      <c r="AI69" s="1"/>
      <c r="AJ69" s="1"/>
      <c r="AK69" s="1"/>
      <c r="AL69" s="1"/>
      <c r="AN69" s="1"/>
      <c r="AO69" s="1"/>
      <c r="AP69" s="1"/>
      <c r="AQ69" s="1"/>
    </row>
    <row r="70" spans="6:43" s="2" customFormat="1" x14ac:dyDescent="0.25">
      <c r="P70" s="42"/>
      <c r="Q70" s="57" t="str">
        <f>""</f>
        <v/>
      </c>
      <c r="U70" s="63" t="s">
        <v>17</v>
      </c>
      <c r="V70" s="37" t="str">
        <f ca="1">Planung!$L12</f>
        <v>Murten 1</v>
      </c>
      <c r="W70" s="1" t="str">
        <f ca="1">Planung!$N12</f>
        <v>Thun</v>
      </c>
      <c r="X70" s="1" t="str">
        <f ca="1">IF(AND(Turnierplan!$I18&lt;&gt;"",Turnierplan!$K18&lt;&gt;"",Turnierplan!$F18&lt;&gt;Turnierplan!$H18,$V70&lt;&gt;"",$W70&lt;&gt;""),Turnierplan!$I18,"")</f>
        <v/>
      </c>
      <c r="Y70" s="32" t="str">
        <f ca="1">IF(AND(Turnierplan!$I18&lt;&gt;"",Turnierplan!$K18&lt;&gt;"",Turnierplan!$F18&lt;&gt;Turnierplan!$H18,$V70&lt;&gt;"",$W70&lt;&gt;""),Turnierplan!$K18,"")</f>
        <v/>
      </c>
      <c r="Z70" s="31" t="str">
        <f t="shared" ca="1" si="66"/>
        <v>Murten 1Thun</v>
      </c>
      <c r="AA70" s="1">
        <f t="shared" ca="1" si="67"/>
        <v>0</v>
      </c>
      <c r="AB70" s="1" t="str">
        <f ca="1">IF(AA70&gt;0,X70&amp;Sprache!$E$71&amp;Y70,"")</f>
        <v/>
      </c>
      <c r="AD70" s="137"/>
      <c r="AE70" s="142" t="str">
        <f ca="1">IF($AA70=0,"",IF($X70&gt;$Y70,Einstellungen!$C$4,IF($X70=$Y70,1,0)))</f>
        <v/>
      </c>
      <c r="AF70" s="137" t="str">
        <f ca="1">IF($AA70=0,"",IF($X70&lt;$Y70,Einstellungen!$C$4,IF($X70=$Y70,1,0)))</f>
        <v/>
      </c>
      <c r="AI70" s="1"/>
      <c r="AJ70" s="1"/>
      <c r="AK70" s="1"/>
      <c r="AL70" s="1"/>
      <c r="AM70" s="1"/>
      <c r="AO70" s="1"/>
      <c r="AP70" s="1"/>
      <c r="AQ70" s="1"/>
    </row>
    <row r="71" spans="6:43" s="2" customFormat="1" x14ac:dyDescent="0.25">
      <c r="P71" s="42"/>
      <c r="Q71" s="57" t="str">
        <f>""</f>
        <v/>
      </c>
      <c r="U71" s="63" t="s">
        <v>18</v>
      </c>
      <c r="V71" s="37" t="str">
        <f ca="1">Planung!$L13</f>
        <v>Thun 13_1</v>
      </c>
      <c r="W71" s="1" t="str">
        <f ca="1">Planung!$N13</f>
        <v>Thun 13_2</v>
      </c>
      <c r="X71" s="1" t="str">
        <f ca="1">IF(AND(Turnierplan!$I19&lt;&gt;"",Turnierplan!$K19&lt;&gt;"",Turnierplan!$F19&lt;&gt;Turnierplan!$H19,$V71&lt;&gt;"",$W71&lt;&gt;""),Turnierplan!$I19,"")</f>
        <v/>
      </c>
      <c r="Y71" s="32" t="str">
        <f ca="1">IF(AND(Turnierplan!$I19&lt;&gt;"",Turnierplan!$K19&lt;&gt;"",Turnierplan!$F19&lt;&gt;Turnierplan!$H19,$V71&lt;&gt;"",$W71&lt;&gt;""),Turnierplan!$K19,"")</f>
        <v/>
      </c>
      <c r="Z71" s="31" t="str">
        <f t="shared" ca="1" si="66"/>
        <v>Thun 13_1Thun 13_2</v>
      </c>
      <c r="AA71" s="1">
        <f t="shared" ca="1" si="67"/>
        <v>0</v>
      </c>
      <c r="AB71" s="1" t="str">
        <f ca="1">IF(AA71&gt;0,X71&amp;Sprache!$E$71&amp;Y71,"")</f>
        <v/>
      </c>
      <c r="AD71" s="137"/>
      <c r="AE71" s="142" t="str">
        <f ca="1">IF($AA71=0,"",IF($X71&gt;$Y71,Einstellungen!$C$4,IF($X71=$Y71,1,0)))</f>
        <v/>
      </c>
      <c r="AF71" s="137" t="str">
        <f ca="1">IF($AA71=0,"",IF($X71&lt;$Y71,Einstellungen!$C$4,IF($X71=$Y71,1,0)))</f>
        <v/>
      </c>
      <c r="AI71" s="1"/>
      <c r="AJ71" s="1"/>
      <c r="AK71" s="1"/>
      <c r="AL71" s="1"/>
      <c r="AM71" s="1"/>
      <c r="AN71" s="1"/>
      <c r="AP71" s="1"/>
      <c r="AQ71" s="1"/>
    </row>
    <row r="72" spans="6:43" s="2" customFormat="1" ht="12" thickBot="1" x14ac:dyDescent="0.3">
      <c r="F72" s="1"/>
      <c r="G72" s="1"/>
      <c r="H72" s="1"/>
      <c r="I72" s="1"/>
      <c r="J72" s="1"/>
      <c r="K72" s="1"/>
      <c r="L72" s="1"/>
      <c r="M72" s="1"/>
      <c r="P72" s="43"/>
      <c r="Q72" s="58" t="str">
        <f>""</f>
        <v/>
      </c>
      <c r="U72" s="63" t="s">
        <v>19</v>
      </c>
      <c r="V72" s="37" t="str">
        <f ca="1">Planung!$L14</f>
        <v>Langenthal 1</v>
      </c>
      <c r="W72" s="1" t="str">
        <f ca="1">Planung!$N14</f>
        <v>Murten 2</v>
      </c>
      <c r="X72" s="1" t="str">
        <f ca="1">IF(AND(Turnierplan!$I20&lt;&gt;"",Turnierplan!$K20&lt;&gt;"",Turnierplan!$F20&lt;&gt;Turnierplan!$H20,$V72&lt;&gt;"",$W72&lt;&gt;""),Turnierplan!$I20,"")</f>
        <v/>
      </c>
      <c r="Y72" s="32" t="str">
        <f ca="1">IF(AND(Turnierplan!$I20&lt;&gt;"",Turnierplan!$K20&lt;&gt;"",Turnierplan!$F20&lt;&gt;Turnierplan!$H20,$V72&lt;&gt;"",$W72&lt;&gt;""),Turnierplan!$K20,"")</f>
        <v/>
      </c>
      <c r="Z72" s="31" t="str">
        <f t="shared" ca="1" si="66"/>
        <v>Langenthal 1Murten 2</v>
      </c>
      <c r="AA72" s="1">
        <f t="shared" ca="1" si="67"/>
        <v>0</v>
      </c>
      <c r="AB72" s="1" t="str">
        <f ca="1">IF(AA72&gt;0,X72&amp;Sprache!$E$71&amp;Y72,"")</f>
        <v/>
      </c>
      <c r="AD72" s="137"/>
      <c r="AE72" s="142" t="str">
        <f ca="1">IF($AA72=0,"",IF($X72&gt;$Y72,Einstellungen!$C$4,IF($X72=$Y72,1,0)))</f>
        <v/>
      </c>
      <c r="AF72" s="137" t="str">
        <f ca="1">IF($AA72=0,"",IF($X72&lt;$Y72,Einstellungen!$C$4,IF($X72=$Y72,1,0)))</f>
        <v/>
      </c>
      <c r="AI72" s="1"/>
      <c r="AJ72" s="1"/>
      <c r="AK72" s="1"/>
      <c r="AL72" s="1"/>
      <c r="AM72" s="1"/>
      <c r="AN72" s="1"/>
      <c r="AO72" s="1"/>
      <c r="AQ72" s="1"/>
    </row>
    <row r="73" spans="6:43" s="2" customFormat="1" ht="12" thickTop="1" x14ac:dyDescent="0.25">
      <c r="F73" s="1"/>
      <c r="G73" s="1"/>
      <c r="H73" s="1"/>
      <c r="I73" s="1"/>
      <c r="J73" s="1"/>
      <c r="K73" s="1"/>
      <c r="L73" s="1"/>
      <c r="M73" s="1"/>
      <c r="U73" s="63" t="s">
        <v>25</v>
      </c>
      <c r="V73" s="37" t="str">
        <f ca="1">Planung!$L15</f>
        <v>Langenthal 13</v>
      </c>
      <c r="W73" s="1" t="str">
        <f ca="1">Planung!$N15</f>
        <v>Burgdorf 11</v>
      </c>
      <c r="X73" s="1" t="str">
        <f ca="1">IF(AND(Turnierplan!$I21&lt;&gt;"",Turnierplan!$K21&lt;&gt;"",Turnierplan!$F21&lt;&gt;Turnierplan!$H21,$V73&lt;&gt;"",$W73&lt;&gt;""),Turnierplan!$I21,"")</f>
        <v/>
      </c>
      <c r="Y73" s="32" t="str">
        <f ca="1">IF(AND(Turnierplan!$I21&lt;&gt;"",Turnierplan!$K21&lt;&gt;"",Turnierplan!$F21&lt;&gt;Turnierplan!$H21,$V73&lt;&gt;"",$W73&lt;&gt;""),Turnierplan!$K21,"")</f>
        <v/>
      </c>
      <c r="Z73" s="31" t="str">
        <f t="shared" ca="1" si="66"/>
        <v>Langenthal 13Burgdorf 11</v>
      </c>
      <c r="AA73" s="1">
        <f t="shared" ca="1" si="67"/>
        <v>0</v>
      </c>
      <c r="AB73" s="1" t="str">
        <f ca="1">IF(AA73&gt;0,X73&amp;Sprache!$E$71&amp;Y73,"")</f>
        <v/>
      </c>
      <c r="AD73" s="137"/>
      <c r="AE73" s="142" t="str">
        <f ca="1">IF($AA73=0,"",IF($X73&gt;$Y73,Einstellungen!$C$4,IF($X73=$Y73,1,0)))</f>
        <v/>
      </c>
      <c r="AF73" s="137" t="str">
        <f ca="1">IF($AA73=0,"",IF($X73&lt;$Y73,Einstellungen!$C$4,IF($X73=$Y73,1,0)))</f>
        <v/>
      </c>
      <c r="AI73" s="1"/>
      <c r="AJ73" s="1"/>
      <c r="AK73" s="1"/>
      <c r="AL73" s="1"/>
      <c r="AM73" s="1"/>
      <c r="AN73" s="1"/>
      <c r="AO73" s="1"/>
      <c r="AP73" s="1"/>
    </row>
    <row r="74" spans="6:43" s="2" customFormat="1" x14ac:dyDescent="0.25">
      <c r="F74" s="1"/>
      <c r="G74" s="1"/>
      <c r="H74" s="1"/>
      <c r="I74" s="1"/>
      <c r="J74" s="1"/>
      <c r="K74" s="1"/>
      <c r="L74" s="1"/>
      <c r="M74" s="1"/>
      <c r="U74" s="63" t="s">
        <v>26</v>
      </c>
      <c r="V74" s="37" t="str">
        <f ca="1">Planung!$L16</f>
        <v>Thun</v>
      </c>
      <c r="W74" s="1" t="str">
        <f ca="1">Planung!$N16</f>
        <v>Langenthal 2</v>
      </c>
      <c r="X74" s="1" t="str">
        <f ca="1">IF(AND(Turnierplan!$I22&lt;&gt;"",Turnierplan!$K22&lt;&gt;"",Turnierplan!$F22&lt;&gt;Turnierplan!$H22,$V74&lt;&gt;"",$W74&lt;&gt;""),Turnierplan!$I22,"")</f>
        <v/>
      </c>
      <c r="Y74" s="32" t="str">
        <f ca="1">IF(AND(Turnierplan!$I22&lt;&gt;"",Turnierplan!$K22&lt;&gt;"",Turnierplan!$F22&lt;&gt;Turnierplan!$H22,$V74&lt;&gt;"",$W74&lt;&gt;""),Turnierplan!$K22,"")</f>
        <v/>
      </c>
      <c r="Z74" s="31" t="str">
        <f ca="1">V74&amp;W74</f>
        <v>ThunLangenthal 2</v>
      </c>
      <c r="AA74" s="1">
        <f t="shared" ca="1" si="67"/>
        <v>0</v>
      </c>
      <c r="AB74" s="1" t="str">
        <f ca="1">IF(AA74&gt;0,X74&amp;Sprache!$E$71&amp;Y74,"")</f>
        <v/>
      </c>
      <c r="AD74" s="137"/>
      <c r="AE74" s="142" t="str">
        <f ca="1">IF($AA74=0,"",IF($X74&gt;$Y74,Einstellungen!$C$4,IF($X74=$Y74,1,0)))</f>
        <v/>
      </c>
      <c r="AF74" s="137" t="str">
        <f ca="1">IF($AA74=0,"",IF($X74&lt;$Y74,Einstellungen!$C$4,IF($X74=$Y74,1,0)))</f>
        <v/>
      </c>
    </row>
    <row r="75" spans="6:43" s="2" customFormat="1" x14ac:dyDescent="0.25">
      <c r="F75" s="1"/>
      <c r="G75" s="1"/>
      <c r="H75" s="1"/>
      <c r="I75" s="1"/>
      <c r="J75" s="1"/>
      <c r="K75" s="1"/>
      <c r="L75" s="1"/>
      <c r="M75" s="1"/>
      <c r="U75" s="63" t="s">
        <v>27</v>
      </c>
      <c r="V75" s="37" t="str">
        <f ca="1">Planung!$L17</f>
        <v>Thun 13_2</v>
      </c>
      <c r="W75" s="1" t="str">
        <f ca="1">Planung!$N17</f>
        <v>Langenthal 11</v>
      </c>
      <c r="X75" s="1" t="str">
        <f ca="1">IF(AND(Turnierplan!$I23&lt;&gt;"",Turnierplan!$K23&lt;&gt;"",Turnierplan!$F23&lt;&gt;Turnierplan!$H23,$V75&lt;&gt;"",$W75&lt;&gt;""),Turnierplan!$I23,"")</f>
        <v/>
      </c>
      <c r="Y75" s="32" t="str">
        <f ca="1">IF(AND(Turnierplan!$I23&lt;&gt;"",Turnierplan!$K23&lt;&gt;"",Turnierplan!$F23&lt;&gt;Turnierplan!$H23,$V75&lt;&gt;"",$W75&lt;&gt;""),Turnierplan!$K23,"")</f>
        <v/>
      </c>
      <c r="Z75" s="31" t="str">
        <f t="shared" ref="Z75:Z93" ca="1" si="68">V75&amp;W75</f>
        <v>Thun 13_2Langenthal 11</v>
      </c>
      <c r="AA75" s="1">
        <f t="shared" ca="1" si="67"/>
        <v>0</v>
      </c>
      <c r="AB75" s="1" t="str">
        <f ca="1">IF(AA75&gt;0,X75&amp;Sprache!$E$71&amp;Y75,"")</f>
        <v/>
      </c>
      <c r="AD75" s="137"/>
      <c r="AE75" s="142" t="str">
        <f ca="1">IF($AA75=0,"",IF($X75&gt;$Y75,Einstellungen!$C$4,IF($X75=$Y75,1,0)))</f>
        <v/>
      </c>
      <c r="AF75" s="137" t="str">
        <f ca="1">IF($AA75=0,"",IF($X75&lt;$Y75,Einstellungen!$C$4,IF($X75=$Y75,1,0)))</f>
        <v/>
      </c>
    </row>
    <row r="76" spans="6:43" s="2" customFormat="1" x14ac:dyDescent="0.25">
      <c r="F76" s="1"/>
      <c r="G76" s="1"/>
      <c r="H76" s="1"/>
      <c r="I76" s="1"/>
      <c r="J76" s="1"/>
      <c r="K76" s="1"/>
      <c r="L76" s="1"/>
      <c r="M76" s="1"/>
      <c r="U76" s="63" t="s">
        <v>28</v>
      </c>
      <c r="V76" s="37" t="str">
        <f ca="1">Planung!$L18</f>
        <v>Murten 1</v>
      </c>
      <c r="W76" s="1" t="str">
        <f ca="1">Planung!$N18</f>
        <v>Murten 2</v>
      </c>
      <c r="X76" s="1" t="str">
        <f ca="1">IF(AND(Turnierplan!$I24&lt;&gt;"",Turnierplan!$K24&lt;&gt;"",Turnierplan!$F24&lt;&gt;Turnierplan!$H24,$V76&lt;&gt;"",$W76&lt;&gt;""),Turnierplan!$I24,"")</f>
        <v/>
      </c>
      <c r="Y76" s="32" t="str">
        <f ca="1">IF(AND(Turnierplan!$I24&lt;&gt;"",Turnierplan!$K24&lt;&gt;"",Turnierplan!$F24&lt;&gt;Turnierplan!$H24,$V76&lt;&gt;"",$W76&lt;&gt;""),Turnierplan!$K24,"")</f>
        <v/>
      </c>
      <c r="Z76" s="31" t="str">
        <f t="shared" ca="1" si="68"/>
        <v>Murten 1Murten 2</v>
      </c>
      <c r="AA76" s="1">
        <f t="shared" ca="1" si="67"/>
        <v>0</v>
      </c>
      <c r="AB76" s="1" t="str">
        <f ca="1">IF(AA76&gt;0,X76&amp;Sprache!$E$71&amp;Y76,"")</f>
        <v/>
      </c>
      <c r="AD76" s="137"/>
      <c r="AE76" s="142" t="str">
        <f ca="1">IF($AA76=0,"",IF($X76&gt;$Y76,Einstellungen!$C$4,IF($X76=$Y76,1,0)))</f>
        <v/>
      </c>
      <c r="AF76" s="137" t="str">
        <f ca="1">IF($AA76=0,"",IF($X76&lt;$Y76,Einstellungen!$C$4,IF($X76=$Y76,1,0)))</f>
        <v/>
      </c>
    </row>
    <row r="77" spans="6:43" s="2" customFormat="1" x14ac:dyDescent="0.25">
      <c r="F77" s="1"/>
      <c r="G77" s="1"/>
      <c r="H77" s="1"/>
      <c r="I77" s="1"/>
      <c r="J77" s="1"/>
      <c r="K77" s="1"/>
      <c r="L77" s="1"/>
      <c r="M77" s="1"/>
      <c r="U77" s="63" t="s">
        <v>29</v>
      </c>
      <c r="V77" s="37" t="str">
        <f ca="1">Planung!$L19</f>
        <v>Thun 13_1</v>
      </c>
      <c r="W77" s="1" t="str">
        <f ca="1">Planung!$N19</f>
        <v>Burgdorf 11</v>
      </c>
      <c r="X77" s="1" t="str">
        <f ca="1">IF(AND(Turnierplan!$I25&lt;&gt;"",Turnierplan!$K25&lt;&gt;"",Turnierplan!$F25&lt;&gt;Turnierplan!$H25,$V77&lt;&gt;"",$W77&lt;&gt;""),Turnierplan!$I25,"")</f>
        <v/>
      </c>
      <c r="Y77" s="32" t="str">
        <f ca="1">IF(AND(Turnierplan!$I25&lt;&gt;"",Turnierplan!$K25&lt;&gt;"",Turnierplan!$F25&lt;&gt;Turnierplan!$H25,$V77&lt;&gt;"",$W77&lt;&gt;""),Turnierplan!$K25,"")</f>
        <v/>
      </c>
      <c r="Z77" s="31" t="str">
        <f t="shared" ca="1" si="68"/>
        <v>Thun 13_1Burgdorf 11</v>
      </c>
      <c r="AA77" s="1">
        <f t="shared" ca="1" si="67"/>
        <v>0</v>
      </c>
      <c r="AB77" s="1" t="str">
        <f ca="1">IF(AA77&gt;0,X77&amp;Sprache!$E$71&amp;Y77,"")</f>
        <v/>
      </c>
      <c r="AD77" s="137"/>
      <c r="AE77" s="142" t="str">
        <f ca="1">IF($AA77=0,"",IF($X77&gt;$Y77,Einstellungen!$C$4,IF($X77=$Y77,1,0)))</f>
        <v/>
      </c>
      <c r="AF77" s="137" t="str">
        <f ca="1">IF($AA77=0,"",IF($X77&lt;$Y77,Einstellungen!$C$4,IF($X77=$Y77,1,0)))</f>
        <v/>
      </c>
    </row>
    <row r="78" spans="6:43" s="2" customFormat="1" x14ac:dyDescent="0.25">
      <c r="F78" s="1"/>
      <c r="G78" s="1"/>
      <c r="H78" s="1"/>
      <c r="I78" s="1"/>
      <c r="J78" s="1"/>
      <c r="K78" s="1"/>
      <c r="L78" s="1"/>
      <c r="M78" s="1"/>
      <c r="U78" s="63" t="s">
        <v>30</v>
      </c>
      <c r="V78" s="37" t="str">
        <f ca="1">Planung!$L20</f>
        <v>Thun</v>
      </c>
      <c r="W78" s="1" t="str">
        <f ca="1">Planung!$N20</f>
        <v>Langenthal 1</v>
      </c>
      <c r="X78" s="1" t="str">
        <f ca="1">IF(AND(Turnierplan!$I26&lt;&gt;"",Turnierplan!$K26&lt;&gt;"",Turnierplan!$F26&lt;&gt;Turnierplan!$H26,$V78&lt;&gt;"",$W78&lt;&gt;""),Turnierplan!$I26,"")</f>
        <v/>
      </c>
      <c r="Y78" s="32" t="str">
        <f ca="1">IF(AND(Turnierplan!$I26&lt;&gt;"",Turnierplan!$K26&lt;&gt;"",Turnierplan!$F26&lt;&gt;Turnierplan!$H26,$V78&lt;&gt;"",$W78&lt;&gt;""),Turnierplan!$K26,"")</f>
        <v/>
      </c>
      <c r="Z78" s="31" t="str">
        <f t="shared" ca="1" si="68"/>
        <v>ThunLangenthal 1</v>
      </c>
      <c r="AA78" s="1">
        <f t="shared" ca="1" si="67"/>
        <v>0</v>
      </c>
      <c r="AB78" s="1" t="str">
        <f ca="1">IF(AA78&gt;0,X78&amp;Sprache!$E$71&amp;Y78,"")</f>
        <v/>
      </c>
      <c r="AD78" s="137"/>
      <c r="AE78" s="142" t="str">
        <f ca="1">IF($AA78=0,"",IF($X78&gt;$Y78,Einstellungen!$C$4,IF($X78=$Y78,1,0)))</f>
        <v/>
      </c>
      <c r="AF78" s="137" t="str">
        <f ca="1">IF($AA78=0,"",IF($X78&lt;$Y78,Einstellungen!$C$4,IF($X78=$Y78,1,0)))</f>
        <v/>
      </c>
    </row>
    <row r="79" spans="6:43" s="2" customFormat="1" x14ac:dyDescent="0.25">
      <c r="F79" s="1"/>
      <c r="G79" s="1"/>
      <c r="H79" s="1"/>
      <c r="I79" s="1"/>
      <c r="J79" s="1"/>
      <c r="K79" s="1"/>
      <c r="L79" s="1"/>
      <c r="M79" s="1"/>
      <c r="U79" s="63" t="s">
        <v>31</v>
      </c>
      <c r="V79" s="37" t="str">
        <f ca="1">Planung!$L21</f>
        <v>Thun 13_2</v>
      </c>
      <c r="W79" s="1" t="str">
        <f ca="1">Planung!$N21</f>
        <v>Langenthal 13</v>
      </c>
      <c r="X79" s="1" t="str">
        <f ca="1">IF(AND(Turnierplan!$I27&lt;&gt;"",Turnierplan!$K27&lt;&gt;"",Turnierplan!$F27&lt;&gt;Turnierplan!$H27,$V79&lt;&gt;"",$W79&lt;&gt;""),Turnierplan!$I27,"")</f>
        <v/>
      </c>
      <c r="Y79" s="32" t="str">
        <f ca="1">IF(AND(Turnierplan!$I27&lt;&gt;"",Turnierplan!$K27&lt;&gt;"",Turnierplan!$F27&lt;&gt;Turnierplan!$H27,$V79&lt;&gt;"",$W79&lt;&gt;""),Turnierplan!$K27,"")</f>
        <v/>
      </c>
      <c r="Z79" s="31" t="str">
        <f t="shared" ca="1" si="68"/>
        <v>Thun 13_2Langenthal 13</v>
      </c>
      <c r="AA79" s="1">
        <f t="shared" ca="1" si="67"/>
        <v>0</v>
      </c>
      <c r="AB79" s="1" t="str">
        <f ca="1">IF(AA79&gt;0,X79&amp;Sprache!$E$71&amp;Y79,"")</f>
        <v/>
      </c>
      <c r="AD79" s="137"/>
      <c r="AE79" s="142" t="str">
        <f ca="1">IF($AA79=0,"",IF($X79&gt;$Y79,Einstellungen!$C$4,IF($X79=$Y79,1,0)))</f>
        <v/>
      </c>
      <c r="AF79" s="137" t="str">
        <f ca="1">IF($AA79=0,"",IF($X79&lt;$Y79,Einstellungen!$C$4,IF($X79=$Y79,1,0)))</f>
        <v/>
      </c>
    </row>
    <row r="80" spans="6:43" s="2" customFormat="1" x14ac:dyDescent="0.25">
      <c r="F80" s="1"/>
      <c r="G80" s="1"/>
      <c r="H80" s="1"/>
      <c r="I80" s="1"/>
      <c r="J80" s="1"/>
      <c r="K80" s="1"/>
      <c r="L80" s="1"/>
      <c r="M80" s="1"/>
      <c r="U80" s="63" t="s">
        <v>32</v>
      </c>
      <c r="V80" s="37" t="str">
        <f ca="1">Planung!$L22</f>
        <v>Murten 2</v>
      </c>
      <c r="W80" s="1" t="str">
        <f ca="1">Planung!$N22</f>
        <v>Langenthal 2</v>
      </c>
      <c r="X80" s="1" t="str">
        <f ca="1">IF(AND(Turnierplan!$I28&lt;&gt;"",Turnierplan!$K28&lt;&gt;"",Turnierplan!$F28&lt;&gt;Turnierplan!$H28,$V80&lt;&gt;"",$W80&lt;&gt;""),Turnierplan!$I28,"")</f>
        <v/>
      </c>
      <c r="Y80" s="32" t="str">
        <f ca="1">IF(AND(Turnierplan!$I28&lt;&gt;"",Turnierplan!$K28&lt;&gt;"",Turnierplan!$F28&lt;&gt;Turnierplan!$H28,$V80&lt;&gt;"",$W80&lt;&gt;""),Turnierplan!$K28,"")</f>
        <v/>
      </c>
      <c r="Z80" s="31" t="str">
        <f t="shared" ca="1" si="68"/>
        <v>Murten 2Langenthal 2</v>
      </c>
      <c r="AA80" s="1">
        <f t="shared" ca="1" si="67"/>
        <v>0</v>
      </c>
      <c r="AB80" s="1" t="str">
        <f ca="1">IF(AA80&gt;0,X80&amp;Sprache!$E$71&amp;Y80,"")</f>
        <v/>
      </c>
      <c r="AD80" s="137"/>
      <c r="AE80" s="142" t="str">
        <f ca="1">IF($AA80=0,"",IF($X80&gt;$Y80,Einstellungen!$C$4,IF($X80=$Y80,1,0)))</f>
        <v/>
      </c>
      <c r="AF80" s="137" t="str">
        <f ca="1">IF($AA80=0,"",IF($X80&lt;$Y80,Einstellungen!$C$4,IF($X80=$Y80,1,0)))</f>
        <v/>
      </c>
    </row>
    <row r="81" spans="6:32" s="2" customFormat="1" x14ac:dyDescent="0.25">
      <c r="F81" s="1"/>
      <c r="G81" s="1"/>
      <c r="H81" s="1"/>
      <c r="I81" s="1"/>
      <c r="J81" s="1"/>
      <c r="K81" s="1"/>
      <c r="L81" s="1"/>
      <c r="M81" s="1"/>
      <c r="U81" s="63" t="s">
        <v>33</v>
      </c>
      <c r="V81" s="37" t="str">
        <f ca="1">Planung!$L23</f>
        <v>Burgdorf 11</v>
      </c>
      <c r="W81" s="1" t="str">
        <f ca="1">Planung!$N23</f>
        <v>Langenthal 11</v>
      </c>
      <c r="X81" s="1" t="str">
        <f ca="1">IF(AND(Turnierplan!$I29&lt;&gt;"",Turnierplan!$K29&lt;&gt;"",Turnierplan!$F29&lt;&gt;Turnierplan!$H29,$V81&lt;&gt;"",$W81&lt;&gt;""),Turnierplan!$I29,"")</f>
        <v/>
      </c>
      <c r="Y81" s="32" t="str">
        <f ca="1">IF(AND(Turnierplan!$I29&lt;&gt;"",Turnierplan!$K29&lt;&gt;"",Turnierplan!$F29&lt;&gt;Turnierplan!$H29,$V81&lt;&gt;"",$W81&lt;&gt;""),Turnierplan!$K29,"")</f>
        <v/>
      </c>
      <c r="Z81" s="31" t="str">
        <f t="shared" ca="1" si="68"/>
        <v>Burgdorf 11Langenthal 11</v>
      </c>
      <c r="AA81" s="1">
        <f t="shared" ca="1" si="67"/>
        <v>0</v>
      </c>
      <c r="AB81" s="1" t="str">
        <f ca="1">IF(AA81&gt;0,X81&amp;Sprache!$E$71&amp;Y81,"")</f>
        <v/>
      </c>
      <c r="AD81" s="137"/>
      <c r="AE81" s="142" t="str">
        <f ca="1">IF($AA81=0,"",IF($X81&gt;$Y81,Einstellungen!$C$4,IF($X81=$Y81,1,0)))</f>
        <v/>
      </c>
      <c r="AF81" s="137" t="str">
        <f ca="1">IF($AA81=0,"",IF($X81&lt;$Y81,Einstellungen!$C$4,IF($X81=$Y81,1,0)))</f>
        <v/>
      </c>
    </row>
    <row r="82" spans="6:32" s="2" customFormat="1" x14ac:dyDescent="0.25">
      <c r="F82" s="1"/>
      <c r="G82" s="1"/>
      <c r="H82" s="1"/>
      <c r="I82" s="1"/>
      <c r="J82" s="1"/>
      <c r="K82" s="1"/>
      <c r="L82" s="1"/>
      <c r="M82" s="1"/>
      <c r="U82" s="63" t="s">
        <v>34</v>
      </c>
      <c r="V82" s="37" t="str">
        <f ca="1">Planung!$L24</f>
        <v>Langenthal 1</v>
      </c>
      <c r="W82" s="1" t="str">
        <f ca="1">Planung!$N24</f>
        <v>Murten 1</v>
      </c>
      <c r="X82" s="1" t="str">
        <f ca="1">IF(AND(Turnierplan!$I30&lt;&gt;"",Turnierplan!$K30&lt;&gt;"",Turnierplan!$F30&lt;&gt;Turnierplan!$H30,$V82&lt;&gt;"",$W82&lt;&gt;""),Turnierplan!$I30,"")</f>
        <v/>
      </c>
      <c r="Y82" s="32" t="str">
        <f ca="1">IF(AND(Turnierplan!$I30&lt;&gt;"",Turnierplan!$K30&lt;&gt;"",Turnierplan!$F30&lt;&gt;Turnierplan!$H30,$V82&lt;&gt;"",$W82&lt;&gt;""),Turnierplan!$K30,"")</f>
        <v/>
      </c>
      <c r="Z82" s="31" t="str">
        <f t="shared" ca="1" si="68"/>
        <v>Langenthal 1Murten 1</v>
      </c>
      <c r="AA82" s="1">
        <f t="shared" ca="1" si="67"/>
        <v>0</v>
      </c>
      <c r="AB82" s="1" t="str">
        <f ca="1">IF(AA82&gt;0,X82&amp;Sprache!$E$71&amp;Y82,"")</f>
        <v/>
      </c>
      <c r="AD82" s="137"/>
      <c r="AE82" s="142" t="str">
        <f ca="1">IF($AA82=0,"",IF($X82&gt;$Y82,Einstellungen!$C$4,IF($X82=$Y82,1,0)))</f>
        <v/>
      </c>
      <c r="AF82" s="137" t="str">
        <f ca="1">IF($AA82=0,"",IF($X82&lt;$Y82,Einstellungen!$C$4,IF($X82=$Y82,1,0)))</f>
        <v/>
      </c>
    </row>
    <row r="83" spans="6:32" s="2" customFormat="1" x14ac:dyDescent="0.25">
      <c r="F83" s="1"/>
      <c r="G83" s="1"/>
      <c r="H83" s="1"/>
      <c r="I83" s="1"/>
      <c r="J83" s="1"/>
      <c r="K83" s="1"/>
      <c r="L83" s="1"/>
      <c r="M83" s="1"/>
      <c r="U83" s="63" t="s">
        <v>35</v>
      </c>
      <c r="V83" s="37" t="str">
        <f ca="1">Planung!$L25</f>
        <v>Langenthal 13</v>
      </c>
      <c r="W83" s="1" t="str">
        <f ca="1">Planung!$N25</f>
        <v>Thun 13_1</v>
      </c>
      <c r="X83" s="1" t="str">
        <f ca="1">IF(AND(Turnierplan!$I31&lt;&gt;"",Turnierplan!$K31&lt;&gt;"",Turnierplan!$F31&lt;&gt;Turnierplan!$H31,$V83&lt;&gt;"",$W83&lt;&gt;""),Turnierplan!$I31,"")</f>
        <v/>
      </c>
      <c r="Y83" s="32" t="str">
        <f ca="1">IF(AND(Turnierplan!$I31&lt;&gt;"",Turnierplan!$K31&lt;&gt;"",Turnierplan!$F31&lt;&gt;Turnierplan!$H31,$V83&lt;&gt;"",$W83&lt;&gt;""),Turnierplan!$K31,"")</f>
        <v/>
      </c>
      <c r="Z83" s="31" t="str">
        <f t="shared" ca="1" si="68"/>
        <v>Langenthal 13Thun 13_1</v>
      </c>
      <c r="AA83" s="1">
        <f t="shared" ca="1" si="67"/>
        <v>0</v>
      </c>
      <c r="AB83" s="1" t="str">
        <f ca="1">IF(AA83&gt;0,X83&amp;Sprache!$E$71&amp;Y83,"")</f>
        <v/>
      </c>
      <c r="AD83" s="137"/>
      <c r="AE83" s="142" t="str">
        <f ca="1">IF($AA83=0,"",IF($X83&gt;$Y83,Einstellungen!$C$4,IF($X83=$Y83,1,0)))</f>
        <v/>
      </c>
      <c r="AF83" s="137" t="str">
        <f ca="1">IF($AA83=0,"",IF($X83&lt;$Y83,Einstellungen!$C$4,IF($X83=$Y83,1,0)))</f>
        <v/>
      </c>
    </row>
    <row r="84" spans="6:32" s="2" customFormat="1" x14ac:dyDescent="0.25">
      <c r="F84" s="1"/>
      <c r="G84" s="1"/>
      <c r="H84" s="1"/>
      <c r="I84" s="1"/>
      <c r="J84" s="1"/>
      <c r="K84" s="1"/>
      <c r="L84" s="1"/>
      <c r="M84" s="1"/>
      <c r="U84" s="63" t="s">
        <v>36</v>
      </c>
      <c r="V84" s="37" t="str">
        <f ca="1">Planung!$L26</f>
        <v/>
      </c>
      <c r="W84" s="1" t="str">
        <f ca="1">Planung!$N26</f>
        <v/>
      </c>
      <c r="X84" s="1" t="str">
        <f ca="1">IF(AND(Turnierplan!$I32&lt;&gt;"",Turnierplan!$K32&lt;&gt;"",Turnierplan!$F32&lt;&gt;Turnierplan!$H32,$V84&lt;&gt;"",$W84&lt;&gt;""),Turnierplan!$I32,"")</f>
        <v/>
      </c>
      <c r="Y84" s="32" t="str">
        <f ca="1">IF(AND(Turnierplan!$I32&lt;&gt;"",Turnierplan!$K32&lt;&gt;"",Turnierplan!$F32&lt;&gt;Turnierplan!$H32,$V84&lt;&gt;"",$W84&lt;&gt;""),Turnierplan!$K32,"")</f>
        <v/>
      </c>
      <c r="Z84" s="31" t="str">
        <f t="shared" ca="1" si="68"/>
        <v/>
      </c>
      <c r="AA84" s="1">
        <f t="shared" ca="1" si="67"/>
        <v>0</v>
      </c>
      <c r="AB84" s="1" t="str">
        <f ca="1">IF(AA84&gt;0,X84&amp;Sprache!$E$71&amp;Y84,"")</f>
        <v/>
      </c>
      <c r="AD84" s="137"/>
      <c r="AE84" s="142" t="str">
        <f ca="1">IF($AA84=0,"",IF($X84&gt;$Y84,Einstellungen!$C$4,IF($X84=$Y84,1,0)))</f>
        <v/>
      </c>
      <c r="AF84" s="137" t="str">
        <f ca="1">IF($AA84=0,"",IF($X84&lt;$Y84,Einstellungen!$C$4,IF($X84=$Y84,1,0)))</f>
        <v/>
      </c>
    </row>
    <row r="85" spans="6:32" s="2" customFormat="1" x14ac:dyDescent="0.25">
      <c r="F85" s="1"/>
      <c r="G85" s="1"/>
      <c r="H85" s="1"/>
      <c r="I85" s="1"/>
      <c r="J85" s="1"/>
      <c r="K85" s="1"/>
      <c r="L85" s="1"/>
      <c r="M85" s="1"/>
      <c r="U85" s="63" t="s">
        <v>37</v>
      </c>
      <c r="V85" s="37" t="str">
        <f ca="1">Planung!$L27</f>
        <v/>
      </c>
      <c r="W85" s="1" t="str">
        <f ca="1">Planung!$N27</f>
        <v/>
      </c>
      <c r="X85" s="1" t="str">
        <f ca="1">IF(AND(Turnierplan!$I33&lt;&gt;"",Turnierplan!$K33&lt;&gt;"",Turnierplan!$F33&lt;&gt;Turnierplan!$H33,$V85&lt;&gt;"",$W85&lt;&gt;""),Turnierplan!$I33,"")</f>
        <v/>
      </c>
      <c r="Y85" s="32" t="str">
        <f ca="1">IF(AND(Turnierplan!$I33&lt;&gt;"",Turnierplan!$K33&lt;&gt;"",Turnierplan!$F33&lt;&gt;Turnierplan!$H33,$V85&lt;&gt;"",$W85&lt;&gt;""),Turnierplan!$K33,"")</f>
        <v/>
      </c>
      <c r="Z85" s="31" t="str">
        <f t="shared" ca="1" si="68"/>
        <v/>
      </c>
      <c r="AA85" s="1">
        <f t="shared" ca="1" si="67"/>
        <v>0</v>
      </c>
      <c r="AB85" s="1" t="str">
        <f ca="1">IF(AA85&gt;0,X85&amp;Sprache!$E$71&amp;Y85,"")</f>
        <v/>
      </c>
      <c r="AD85" s="137"/>
      <c r="AE85" s="142" t="str">
        <f ca="1">IF($AA85=0,"",IF($X85&gt;$Y85,Einstellungen!$C$4,IF($X85=$Y85,1,0)))</f>
        <v/>
      </c>
      <c r="AF85" s="137" t="str">
        <f ca="1">IF($AA85=0,"",IF($X85&lt;$Y85,Einstellungen!$C$4,IF($X85=$Y85,1,0)))</f>
        <v/>
      </c>
    </row>
    <row r="86" spans="6:32" s="2" customFormat="1" x14ac:dyDescent="0.25">
      <c r="F86" s="1"/>
      <c r="G86" s="1"/>
      <c r="H86" s="1"/>
      <c r="I86" s="1"/>
      <c r="J86" s="1"/>
      <c r="K86" s="1"/>
      <c r="L86" s="1"/>
      <c r="M86" s="1"/>
      <c r="U86" s="63" t="s">
        <v>38</v>
      </c>
      <c r="V86" s="37" t="str">
        <f ca="1">Planung!$L28</f>
        <v/>
      </c>
      <c r="W86" s="1" t="str">
        <f ca="1">Planung!$N28</f>
        <v/>
      </c>
      <c r="X86" s="1" t="str">
        <f ca="1">IF(AND(Turnierplan!$I34&lt;&gt;"",Turnierplan!$K34&lt;&gt;"",Turnierplan!$F34&lt;&gt;Turnierplan!$H34,$V86&lt;&gt;"",$W86&lt;&gt;""),Turnierplan!$I34,"")</f>
        <v/>
      </c>
      <c r="Y86" s="32" t="str">
        <f ca="1">IF(AND(Turnierplan!$I34&lt;&gt;"",Turnierplan!$K34&lt;&gt;"",Turnierplan!$F34&lt;&gt;Turnierplan!$H34,$V86&lt;&gt;"",$W86&lt;&gt;""),Turnierplan!$K34,"")</f>
        <v/>
      </c>
      <c r="Z86" s="31" t="str">
        <f t="shared" ca="1" si="68"/>
        <v/>
      </c>
      <c r="AA86" s="1">
        <f t="shared" ca="1" si="67"/>
        <v>0</v>
      </c>
      <c r="AB86" s="1" t="str">
        <f ca="1">IF(AA86&gt;0,X86&amp;Sprache!$E$71&amp;Y86,"")</f>
        <v/>
      </c>
      <c r="AD86" s="137"/>
      <c r="AE86" s="142" t="str">
        <f ca="1">IF($AA86=0,"",IF($X86&gt;$Y86,Einstellungen!$C$4,IF($X86=$Y86,1,0)))</f>
        <v/>
      </c>
      <c r="AF86" s="137" t="str">
        <f ca="1">IF($AA86=0,"",IF($X86&lt;$Y86,Einstellungen!$C$4,IF($X86=$Y86,1,0)))</f>
        <v/>
      </c>
    </row>
    <row r="87" spans="6:32" s="2" customFormat="1" x14ac:dyDescent="0.25">
      <c r="F87" s="1"/>
      <c r="G87" s="1"/>
      <c r="H87" s="1"/>
      <c r="I87" s="1"/>
      <c r="J87" s="1"/>
      <c r="K87" s="1"/>
      <c r="L87" s="1"/>
      <c r="M87" s="1"/>
      <c r="U87" s="63" t="s">
        <v>39</v>
      </c>
      <c r="V87" s="37" t="str">
        <f ca="1">Planung!$L29</f>
        <v/>
      </c>
      <c r="W87" s="1" t="str">
        <f ca="1">Planung!$N29</f>
        <v/>
      </c>
      <c r="X87" s="1" t="str">
        <f ca="1">IF(AND(Turnierplan!$I35&lt;&gt;"",Turnierplan!$K35&lt;&gt;"",Turnierplan!$F35&lt;&gt;Turnierplan!$H35,$V87&lt;&gt;"",$W87&lt;&gt;""),Turnierplan!$I35,"")</f>
        <v/>
      </c>
      <c r="Y87" s="32" t="str">
        <f ca="1">IF(AND(Turnierplan!$I35&lt;&gt;"",Turnierplan!$K35&lt;&gt;"",Turnierplan!$F35&lt;&gt;Turnierplan!$H35,$V87&lt;&gt;"",$W87&lt;&gt;""),Turnierplan!$K35,"")</f>
        <v/>
      </c>
      <c r="Z87" s="31" t="str">
        <f t="shared" ca="1" si="68"/>
        <v/>
      </c>
      <c r="AA87" s="1">
        <f t="shared" ca="1" si="67"/>
        <v>0</v>
      </c>
      <c r="AB87" s="1" t="str">
        <f ca="1">IF(AA87&gt;0,X87&amp;Sprache!$E$71&amp;Y87,"")</f>
        <v/>
      </c>
      <c r="AD87" s="137"/>
      <c r="AE87" s="142" t="str">
        <f ca="1">IF($AA87=0,"",IF($X87&gt;$Y87,Einstellungen!$C$4,IF($X87=$Y87,1,0)))</f>
        <v/>
      </c>
      <c r="AF87" s="137" t="str">
        <f ca="1">IF($AA87=0,"",IF($X87&lt;$Y87,Einstellungen!$C$4,IF($X87=$Y87,1,0)))</f>
        <v/>
      </c>
    </row>
    <row r="88" spans="6:32" s="2" customFormat="1" x14ac:dyDescent="0.25">
      <c r="F88" s="1"/>
      <c r="G88" s="1"/>
      <c r="H88" s="1"/>
      <c r="I88" s="1"/>
      <c r="J88" s="1"/>
      <c r="K88" s="1"/>
      <c r="L88" s="1"/>
      <c r="M88" s="1"/>
      <c r="U88" s="63" t="s">
        <v>40</v>
      </c>
      <c r="V88" s="37" t="str">
        <f ca="1">Planung!$L30</f>
        <v/>
      </c>
      <c r="W88" s="1" t="str">
        <f ca="1">Planung!$N30</f>
        <v/>
      </c>
      <c r="X88" s="1" t="str">
        <f ca="1">IF(AND(Turnierplan!$I36&lt;&gt;"",Turnierplan!$K36&lt;&gt;"",Turnierplan!$F36&lt;&gt;Turnierplan!$H36,$V88&lt;&gt;"",$W88&lt;&gt;""),Turnierplan!$I36,"")</f>
        <v/>
      </c>
      <c r="Y88" s="32" t="str">
        <f ca="1">IF(AND(Turnierplan!$I36&lt;&gt;"",Turnierplan!$K36&lt;&gt;"",Turnierplan!$F36&lt;&gt;Turnierplan!$H36,$V88&lt;&gt;"",$W88&lt;&gt;""),Turnierplan!$K36,"")</f>
        <v/>
      </c>
      <c r="Z88" s="31" t="str">
        <f t="shared" ca="1" si="68"/>
        <v/>
      </c>
      <c r="AA88" s="1">
        <f t="shared" ca="1" si="67"/>
        <v>0</v>
      </c>
      <c r="AB88" s="1" t="str">
        <f ca="1">IF(AA88&gt;0,X88&amp;Sprache!$E$71&amp;Y88,"")</f>
        <v/>
      </c>
      <c r="AD88" s="137"/>
      <c r="AE88" s="142" t="str">
        <f ca="1">IF($AA88=0,"",IF($X88&gt;$Y88,Einstellungen!$C$4,IF($X88=$Y88,1,0)))</f>
        <v/>
      </c>
      <c r="AF88" s="137" t="str">
        <f ca="1">IF($AA88=0,"",IF($X88&lt;$Y88,Einstellungen!$C$4,IF($X88=$Y88,1,0)))</f>
        <v/>
      </c>
    </row>
    <row r="89" spans="6:32" s="2" customFormat="1" x14ac:dyDescent="0.25">
      <c r="F89" s="1"/>
      <c r="G89" s="1"/>
      <c r="H89" s="1"/>
      <c r="I89" s="1"/>
      <c r="J89" s="1"/>
      <c r="K89" s="1"/>
      <c r="L89" s="1"/>
      <c r="M89" s="1"/>
      <c r="U89" s="63" t="s">
        <v>41</v>
      </c>
      <c r="V89" s="37" t="str">
        <f ca="1">Planung!$L31</f>
        <v/>
      </c>
      <c r="W89" s="1" t="str">
        <f ca="1">Planung!$N31</f>
        <v/>
      </c>
      <c r="X89" s="1" t="str">
        <f ca="1">IF(AND(Turnierplan!$I37&lt;&gt;"",Turnierplan!$K37&lt;&gt;"",Turnierplan!$F37&lt;&gt;Turnierplan!$H37,$V89&lt;&gt;"",$W89&lt;&gt;""),Turnierplan!$I37,"")</f>
        <v/>
      </c>
      <c r="Y89" s="32" t="str">
        <f ca="1">IF(AND(Turnierplan!$I37&lt;&gt;"",Turnierplan!$K37&lt;&gt;"",Turnierplan!$F37&lt;&gt;Turnierplan!$H37,$V89&lt;&gt;"",$W89&lt;&gt;""),Turnierplan!$K37,"")</f>
        <v/>
      </c>
      <c r="Z89" s="31" t="str">
        <f t="shared" ca="1" si="68"/>
        <v/>
      </c>
      <c r="AA89" s="1">
        <f t="shared" ca="1" si="67"/>
        <v>0</v>
      </c>
      <c r="AB89" s="1" t="str">
        <f ca="1">IF(AA89&gt;0,X89&amp;Sprache!$E$71&amp;Y89,"")</f>
        <v/>
      </c>
      <c r="AD89" s="137"/>
      <c r="AE89" s="142" t="str">
        <f ca="1">IF($AA89=0,"",IF($X89&gt;$Y89,Einstellungen!$C$4,IF($X89=$Y89,1,0)))</f>
        <v/>
      </c>
      <c r="AF89" s="137" t="str">
        <f ca="1">IF($AA89=0,"",IF($X89&lt;$Y89,Einstellungen!$C$4,IF($X89=$Y89,1,0)))</f>
        <v/>
      </c>
    </row>
    <row r="90" spans="6:32" s="2" customFormat="1" x14ac:dyDescent="0.25">
      <c r="F90" s="1"/>
      <c r="G90" s="1"/>
      <c r="H90" s="1"/>
      <c r="I90" s="1"/>
      <c r="J90" s="1"/>
      <c r="K90" s="1"/>
      <c r="L90" s="1"/>
      <c r="M90" s="1"/>
      <c r="U90" s="63" t="s">
        <v>42</v>
      </c>
      <c r="V90" s="37" t="str">
        <f ca="1">Planung!$L32</f>
        <v/>
      </c>
      <c r="W90" s="1" t="str">
        <f ca="1">Planung!$N32</f>
        <v/>
      </c>
      <c r="X90" s="1" t="str">
        <f ca="1">IF(AND(Turnierplan!$I38&lt;&gt;"",Turnierplan!$K38&lt;&gt;"",Turnierplan!$F38&lt;&gt;Turnierplan!$H38,$V90&lt;&gt;"",$W90&lt;&gt;""),Turnierplan!$I38,"")</f>
        <v/>
      </c>
      <c r="Y90" s="32" t="str">
        <f ca="1">IF(AND(Turnierplan!$I38&lt;&gt;"",Turnierplan!$K38&lt;&gt;"",Turnierplan!$F38&lt;&gt;Turnierplan!$H38,$V90&lt;&gt;"",$W90&lt;&gt;""),Turnierplan!$K38,"")</f>
        <v/>
      </c>
      <c r="Z90" s="31" t="str">
        <f t="shared" ca="1" si="68"/>
        <v/>
      </c>
      <c r="AA90" s="1">
        <f t="shared" ca="1" si="67"/>
        <v>0</v>
      </c>
      <c r="AB90" s="1" t="str">
        <f ca="1">IF(AA90&gt;0,X90&amp;Sprache!$E$71&amp;Y90,"")</f>
        <v/>
      </c>
      <c r="AD90" s="137"/>
      <c r="AE90" s="142" t="str">
        <f ca="1">IF($AA90=0,"",IF($X90&gt;$Y90,Einstellungen!$C$4,IF($X90=$Y90,1,0)))</f>
        <v/>
      </c>
      <c r="AF90" s="137" t="str">
        <f ca="1">IF($AA90=0,"",IF($X90&lt;$Y90,Einstellungen!$C$4,IF($X90=$Y90,1,0)))</f>
        <v/>
      </c>
    </row>
    <row r="91" spans="6:32" s="2" customFormat="1" x14ac:dyDescent="0.25">
      <c r="F91" s="1"/>
      <c r="G91" s="1"/>
      <c r="H91" s="1"/>
      <c r="I91" s="1"/>
      <c r="J91" s="1"/>
      <c r="K91" s="1"/>
      <c r="L91" s="1"/>
      <c r="M91" s="1"/>
      <c r="U91" s="63" t="s">
        <v>43</v>
      </c>
      <c r="V91" s="37" t="str">
        <f ca="1">Planung!$L33</f>
        <v/>
      </c>
      <c r="W91" s="1" t="str">
        <f ca="1">Planung!$N33</f>
        <v/>
      </c>
      <c r="X91" s="1" t="str">
        <f ca="1">IF(AND(Turnierplan!$I39&lt;&gt;"",Turnierplan!$K39&lt;&gt;"",Turnierplan!$F39&lt;&gt;Turnierplan!$H39,$V91&lt;&gt;"",$W91&lt;&gt;""),Turnierplan!$I39,"")</f>
        <v/>
      </c>
      <c r="Y91" s="32" t="str">
        <f ca="1">IF(AND(Turnierplan!$I39&lt;&gt;"",Turnierplan!$K39&lt;&gt;"",Turnierplan!$F39&lt;&gt;Turnierplan!$H39,$V91&lt;&gt;"",$W91&lt;&gt;""),Turnierplan!$K39,"")</f>
        <v/>
      </c>
      <c r="Z91" s="31" t="str">
        <f t="shared" ca="1" si="68"/>
        <v/>
      </c>
      <c r="AA91" s="1">
        <f t="shared" ca="1" si="67"/>
        <v>0</v>
      </c>
      <c r="AB91" s="1" t="str">
        <f ca="1">IF(AA91&gt;0,X91&amp;Sprache!$E$71&amp;Y91,"")</f>
        <v/>
      </c>
      <c r="AD91" s="137"/>
      <c r="AE91" s="142" t="str">
        <f ca="1">IF($AA91=0,"",IF($X91&gt;$Y91,Einstellungen!$C$4,IF($X91=$Y91,1,0)))</f>
        <v/>
      </c>
      <c r="AF91" s="137" t="str">
        <f ca="1">IF($AA91=0,"",IF($X91&lt;$Y91,Einstellungen!$C$4,IF($X91=$Y91,1,0)))</f>
        <v/>
      </c>
    </row>
    <row r="92" spans="6:32" s="2" customFormat="1" x14ac:dyDescent="0.25">
      <c r="F92" s="1"/>
      <c r="G92" s="1"/>
      <c r="H92" s="1"/>
      <c r="I92" s="1"/>
      <c r="J92" s="1"/>
      <c r="K92" s="1"/>
      <c r="L92" s="1"/>
      <c r="M92" s="1"/>
      <c r="U92" s="63" t="s">
        <v>44</v>
      </c>
      <c r="V92" s="37" t="str">
        <f ca="1">Planung!$L34</f>
        <v/>
      </c>
      <c r="W92" s="1" t="str">
        <f ca="1">Planung!$N34</f>
        <v/>
      </c>
      <c r="X92" s="1" t="str">
        <f ca="1">IF(AND(Turnierplan!$I40&lt;&gt;"",Turnierplan!$K40&lt;&gt;"",Turnierplan!$F40&lt;&gt;Turnierplan!$H40,$V92&lt;&gt;"",$W92&lt;&gt;""),Turnierplan!$I40,"")</f>
        <v/>
      </c>
      <c r="Y92" s="32" t="str">
        <f ca="1">IF(AND(Turnierplan!$I40&lt;&gt;"",Turnierplan!$K40&lt;&gt;"",Turnierplan!$F40&lt;&gt;Turnierplan!$H40,$V92&lt;&gt;"",$W92&lt;&gt;""),Turnierplan!$K40,"")</f>
        <v/>
      </c>
      <c r="Z92" s="31" t="str">
        <f t="shared" ca="1" si="68"/>
        <v/>
      </c>
      <c r="AA92" s="1">
        <f t="shared" ca="1" si="67"/>
        <v>0</v>
      </c>
      <c r="AB92" s="1" t="str">
        <f ca="1">IF(AA92&gt;0,X92&amp;Sprache!$E$71&amp;Y92,"")</f>
        <v/>
      </c>
      <c r="AD92" s="137"/>
      <c r="AE92" s="142" t="str">
        <f ca="1">IF($AA92=0,"",IF($X92&gt;$Y92,Einstellungen!$C$4,IF($X92=$Y92,1,0)))</f>
        <v/>
      </c>
      <c r="AF92" s="137" t="str">
        <f ca="1">IF($AA92=0,"",IF($X92&lt;$Y92,Einstellungen!$C$4,IF($X92=$Y92,1,0)))</f>
        <v/>
      </c>
    </row>
    <row r="93" spans="6:32" s="2" customFormat="1" ht="12" thickBot="1" x14ac:dyDescent="0.3">
      <c r="F93" s="1"/>
      <c r="G93" s="1"/>
      <c r="H93" s="1"/>
      <c r="I93" s="1"/>
      <c r="J93" s="1"/>
      <c r="K93" s="1"/>
      <c r="L93" s="1"/>
      <c r="M93" s="1"/>
      <c r="U93" s="293" t="s">
        <v>45</v>
      </c>
      <c r="V93" s="294" t="str">
        <f ca="1">Planung!$L35</f>
        <v/>
      </c>
      <c r="W93" s="295" t="str">
        <f ca="1">Planung!$N35</f>
        <v/>
      </c>
      <c r="X93" s="295" t="str">
        <f ca="1">IF(AND(Turnierplan!$I41&lt;&gt;"",Turnierplan!$K41&lt;&gt;"",Turnierplan!$F41&lt;&gt;Turnierplan!$H41,$V93&lt;&gt;"",$W93&lt;&gt;""),Turnierplan!$I41,"")</f>
        <v/>
      </c>
      <c r="Y93" s="296" t="str">
        <f ca="1">IF(AND(Turnierplan!$I41&lt;&gt;"",Turnierplan!$K41&lt;&gt;"",Turnierplan!$F41&lt;&gt;Turnierplan!$H41,$V93&lt;&gt;"",$W93&lt;&gt;""),Turnierplan!$K41,"")</f>
        <v/>
      </c>
      <c r="Z93" s="297" t="str">
        <f t="shared" ca="1" si="68"/>
        <v/>
      </c>
      <c r="AA93" s="295">
        <f t="shared" ca="1" si="67"/>
        <v>0</v>
      </c>
      <c r="AB93" s="295" t="str">
        <f ca="1">IF(AA93&gt;0,X93&amp;Sprache!$E$71&amp;Y93,"")</f>
        <v/>
      </c>
      <c r="AC93" s="298"/>
      <c r="AD93" s="299"/>
      <c r="AE93" s="300" t="str">
        <f ca="1">IF($AA93=0,"",IF($X93&gt;$Y93,Einstellungen!$C$4,IF($X93=$Y93,1,0)))</f>
        <v/>
      </c>
      <c r="AF93" s="299" t="str">
        <f ca="1">IF($AA93=0,"",IF($X93&lt;$Y93,Einstellungen!$C$4,IF($X93=$Y93,1,0)))</f>
        <v/>
      </c>
    </row>
    <row r="94" spans="6:32" s="2" customFormat="1" ht="12" thickTop="1" x14ac:dyDescent="0.25">
      <c r="F94" s="1"/>
      <c r="G94" s="1"/>
      <c r="H94" s="1"/>
      <c r="I94" s="1"/>
      <c r="J94" s="1"/>
      <c r="K94" s="1"/>
      <c r="L94" s="1"/>
      <c r="M94" s="1"/>
      <c r="U94" s="63" t="s">
        <v>46</v>
      </c>
      <c r="V94" s="37" t="str">
        <f>""</f>
        <v/>
      </c>
      <c r="W94" s="1" t="str">
        <f>""</f>
        <v/>
      </c>
      <c r="X94" s="1" t="str">
        <f>""</f>
        <v/>
      </c>
      <c r="Y94" s="32" t="str">
        <f>""</f>
        <v/>
      </c>
      <c r="Z94" s="31" t="str">
        <f>""</f>
        <v/>
      </c>
      <c r="AA94" s="1">
        <f t="shared" si="67"/>
        <v>0</v>
      </c>
      <c r="AB94" s="1" t="str">
        <f>""</f>
        <v/>
      </c>
      <c r="AD94" s="137"/>
      <c r="AE94" s="142" t="str">
        <f>IF($AA94=0,"",IF($X94&gt;$Y94,Einstellungen!$C$4,IF($X94=$Y94,1,0)))</f>
        <v/>
      </c>
      <c r="AF94" s="137" t="str">
        <f>IF($AA94=0,"",IF($X94&lt;$Y94,Einstellungen!$C$4,IF($X94=$Y94,1,0)))</f>
        <v/>
      </c>
    </row>
    <row r="95" spans="6:32" s="2" customFormat="1" x14ac:dyDescent="0.25">
      <c r="F95" s="1"/>
      <c r="G95" s="1"/>
      <c r="H95" s="1"/>
      <c r="I95" s="1"/>
      <c r="J95" s="1"/>
      <c r="K95" s="1"/>
      <c r="L95" s="1"/>
      <c r="M95" s="1"/>
      <c r="U95" s="63" t="s">
        <v>47</v>
      </c>
      <c r="V95" s="37" t="str">
        <f>""</f>
        <v/>
      </c>
      <c r="W95" s="1" t="str">
        <f>""</f>
        <v/>
      </c>
      <c r="X95" s="1" t="str">
        <f>""</f>
        <v/>
      </c>
      <c r="Y95" s="32" t="str">
        <f>""</f>
        <v/>
      </c>
      <c r="Z95" s="31" t="str">
        <f>""</f>
        <v/>
      </c>
      <c r="AA95" s="1">
        <f t="shared" ref="AA95" si="69">IF(AND(V95&lt;&gt;"",W95&lt;&gt;"",V95&lt;&gt;W95,X95&lt;&gt;"",Y95&lt;&gt;""),1,0)</f>
        <v>0</v>
      </c>
      <c r="AB95" s="1" t="str">
        <f>""</f>
        <v/>
      </c>
      <c r="AD95" s="137"/>
      <c r="AE95" s="142" t="str">
        <f>IF($AA95=0,"",IF($X95&gt;$Y95,Einstellungen!$C$4,IF($X95=$Y95,1,0)))</f>
        <v/>
      </c>
      <c r="AF95" s="137" t="str">
        <f>IF($AA95=0,"",IF($X95&lt;$Y95,Einstellungen!$C$4,IF($X95=$Y95,1,0)))</f>
        <v/>
      </c>
    </row>
    <row r="96" spans="6:32" s="2" customFormat="1" x14ac:dyDescent="0.25">
      <c r="F96" s="1"/>
      <c r="G96" s="1"/>
      <c r="H96" s="1"/>
      <c r="I96" s="1"/>
      <c r="J96" s="1"/>
      <c r="K96" s="1"/>
      <c r="L96" s="1"/>
      <c r="M96" s="1"/>
      <c r="U96" s="63" t="s">
        <v>48</v>
      </c>
      <c r="V96" s="37" t="str">
        <f>""</f>
        <v/>
      </c>
      <c r="W96" s="1" t="str">
        <f>""</f>
        <v/>
      </c>
      <c r="X96" s="1" t="str">
        <f>""</f>
        <v/>
      </c>
      <c r="Y96" s="32" t="str">
        <f>""</f>
        <v/>
      </c>
      <c r="Z96" s="31" t="str">
        <f>""</f>
        <v/>
      </c>
      <c r="AA96" s="1">
        <f t="shared" si="67"/>
        <v>0</v>
      </c>
      <c r="AB96" s="1" t="str">
        <f>""</f>
        <v/>
      </c>
      <c r="AD96" s="137"/>
      <c r="AE96" s="142" t="str">
        <f>IF($AA96=0,"",IF($X96&gt;$Y96,Einstellungen!$C$4,IF($X96=$Y96,1,0)))</f>
        <v/>
      </c>
      <c r="AF96" s="137" t="str">
        <f>IF($AA96=0,"",IF($X96&lt;$Y96,Einstellungen!$C$4,IF($X96=$Y96,1,0)))</f>
        <v/>
      </c>
    </row>
    <row r="97" spans="6:32" s="2" customFormat="1" x14ac:dyDescent="0.25">
      <c r="F97" s="1"/>
      <c r="G97" s="1"/>
      <c r="H97" s="1"/>
      <c r="I97" s="1"/>
      <c r="J97" s="1"/>
      <c r="K97" s="1"/>
      <c r="L97" s="1"/>
      <c r="M97" s="1"/>
      <c r="U97" s="63" t="s">
        <v>49</v>
      </c>
      <c r="V97" s="37" t="str">
        <f>""</f>
        <v/>
      </c>
      <c r="W97" s="1" t="str">
        <f>""</f>
        <v/>
      </c>
      <c r="X97" s="1" t="str">
        <f>""</f>
        <v/>
      </c>
      <c r="Y97" s="32" t="str">
        <f>""</f>
        <v/>
      </c>
      <c r="Z97" s="31" t="str">
        <f>""</f>
        <v/>
      </c>
      <c r="AA97" s="1">
        <f t="shared" si="67"/>
        <v>0</v>
      </c>
      <c r="AB97" s="1" t="str">
        <f>""</f>
        <v/>
      </c>
      <c r="AD97" s="137"/>
      <c r="AE97" s="142" t="str">
        <f>IF($AA97=0,"",IF($X97&gt;$Y97,Einstellungen!$C$4,IF($X97=$Y97,1,0)))</f>
        <v/>
      </c>
      <c r="AF97" s="137" t="str">
        <f>IF($AA97=0,"",IF($X97&lt;$Y97,Einstellungen!$C$4,IF($X97=$Y97,1,0)))</f>
        <v/>
      </c>
    </row>
    <row r="98" spans="6:32" s="2" customFormat="1" x14ac:dyDescent="0.25">
      <c r="F98" s="1"/>
      <c r="G98" s="1"/>
      <c r="H98" s="1"/>
      <c r="I98" s="1"/>
      <c r="J98" s="1"/>
      <c r="K98" s="1"/>
      <c r="L98" s="1"/>
      <c r="M98" s="1"/>
      <c r="U98" s="63" t="s">
        <v>50</v>
      </c>
      <c r="V98" s="37" t="str">
        <f>""</f>
        <v/>
      </c>
      <c r="W98" s="1" t="str">
        <f>""</f>
        <v/>
      </c>
      <c r="X98" s="1" t="str">
        <f>""</f>
        <v/>
      </c>
      <c r="Y98" s="32" t="str">
        <f>""</f>
        <v/>
      </c>
      <c r="Z98" s="31" t="str">
        <f>""</f>
        <v/>
      </c>
      <c r="AA98" s="1">
        <f t="shared" si="67"/>
        <v>0</v>
      </c>
      <c r="AB98" s="1" t="str">
        <f>""</f>
        <v/>
      </c>
      <c r="AD98" s="137"/>
      <c r="AE98" s="142" t="str">
        <f>IF($AA98=0,"",IF($X98&gt;$Y98,Einstellungen!$C$4,IF($X98=$Y98,1,0)))</f>
        <v/>
      </c>
      <c r="AF98" s="137" t="str">
        <f>IF($AA98=0,"",IF($X98&lt;$Y98,Einstellungen!$C$4,IF($X98=$Y98,1,0)))</f>
        <v/>
      </c>
    </row>
    <row r="99" spans="6:32" s="2" customFormat="1" x14ac:dyDescent="0.25">
      <c r="F99" s="1"/>
      <c r="G99" s="1"/>
      <c r="H99" s="1"/>
      <c r="I99" s="1"/>
      <c r="J99" s="1"/>
      <c r="K99" s="1"/>
      <c r="L99" s="1"/>
      <c r="M99" s="1"/>
      <c r="U99" s="63" t="s">
        <v>51</v>
      </c>
      <c r="V99" s="37" t="str">
        <f>""</f>
        <v/>
      </c>
      <c r="W99" s="1" t="str">
        <f>""</f>
        <v/>
      </c>
      <c r="X99" s="1" t="str">
        <f>""</f>
        <v/>
      </c>
      <c r="Y99" s="32" t="str">
        <f>""</f>
        <v/>
      </c>
      <c r="Z99" s="31" t="str">
        <f>""</f>
        <v/>
      </c>
      <c r="AA99" s="1">
        <f t="shared" si="67"/>
        <v>0</v>
      </c>
      <c r="AB99" s="1" t="str">
        <f>""</f>
        <v/>
      </c>
      <c r="AD99" s="137"/>
      <c r="AE99" s="142" t="str">
        <f>IF($AA99=0,"",IF($X99&gt;$Y99,Einstellungen!$C$4,IF($X99=$Y99,1,0)))</f>
        <v/>
      </c>
      <c r="AF99" s="137" t="str">
        <f>IF($AA99=0,"",IF($X99&lt;$Y99,Einstellungen!$C$4,IF($X99=$Y99,1,0)))</f>
        <v/>
      </c>
    </row>
    <row r="100" spans="6:32" s="2" customFormat="1" x14ac:dyDescent="0.25">
      <c r="F100" s="1"/>
      <c r="G100" s="1"/>
      <c r="H100" s="1"/>
      <c r="I100" s="1"/>
      <c r="J100" s="1"/>
      <c r="K100" s="1"/>
      <c r="L100" s="1"/>
      <c r="M100" s="1"/>
      <c r="U100" s="63" t="s">
        <v>60</v>
      </c>
      <c r="V100" s="37" t="str">
        <f>""</f>
        <v/>
      </c>
      <c r="W100" s="1" t="str">
        <f>""</f>
        <v/>
      </c>
      <c r="X100" s="1" t="str">
        <f>""</f>
        <v/>
      </c>
      <c r="Y100" s="32" t="str">
        <f>""</f>
        <v/>
      </c>
      <c r="Z100" s="31" t="str">
        <f>""</f>
        <v/>
      </c>
      <c r="AA100" s="1">
        <f t="shared" si="67"/>
        <v>0</v>
      </c>
      <c r="AB100" s="1" t="str">
        <f>""</f>
        <v/>
      </c>
      <c r="AD100" s="137"/>
      <c r="AE100" s="142" t="str">
        <f>IF($AA100=0,"",IF($X100&gt;$Y100,Einstellungen!$C$4,IF($X100=$Y100,1,0)))</f>
        <v/>
      </c>
      <c r="AF100" s="137" t="str">
        <f>IF($AA100=0,"",IF($X100&lt;$Y100,Einstellungen!$C$4,IF($X100=$Y100,1,0)))</f>
        <v/>
      </c>
    </row>
    <row r="101" spans="6:32" s="2" customFormat="1" x14ac:dyDescent="0.25">
      <c r="F101" s="1"/>
      <c r="G101" s="1"/>
      <c r="H101" s="1"/>
      <c r="I101" s="1"/>
      <c r="J101" s="1"/>
      <c r="K101" s="1"/>
      <c r="L101" s="1"/>
      <c r="M101" s="1"/>
      <c r="U101" s="63" t="s">
        <v>61</v>
      </c>
      <c r="V101" s="37" t="str">
        <f>""</f>
        <v/>
      </c>
      <c r="W101" s="1" t="str">
        <f>""</f>
        <v/>
      </c>
      <c r="X101" s="1" t="str">
        <f>""</f>
        <v/>
      </c>
      <c r="Y101" s="32" t="str">
        <f>""</f>
        <v/>
      </c>
      <c r="Z101" s="31" t="str">
        <f>""</f>
        <v/>
      </c>
      <c r="AA101" s="1">
        <f t="shared" si="67"/>
        <v>0</v>
      </c>
      <c r="AB101" s="1" t="str">
        <f>""</f>
        <v/>
      </c>
      <c r="AD101" s="137"/>
      <c r="AE101" s="142" t="str">
        <f>IF($AA101=0,"",IF($X101&gt;$Y101,Einstellungen!$C$4,IF($X101=$Y101,1,0)))</f>
        <v/>
      </c>
      <c r="AF101" s="137" t="str">
        <f>IF($AA101=0,"",IF($X101&lt;$Y101,Einstellungen!$C$4,IF($X101=$Y101,1,0)))</f>
        <v/>
      </c>
    </row>
    <row r="102" spans="6:32" s="2" customFormat="1" x14ac:dyDescent="0.25">
      <c r="F102" s="1"/>
      <c r="G102" s="1"/>
      <c r="H102" s="1"/>
      <c r="I102" s="1"/>
      <c r="J102" s="1"/>
      <c r="K102" s="1"/>
      <c r="L102" s="1"/>
      <c r="M102" s="1"/>
      <c r="U102" s="63" t="s">
        <v>62</v>
      </c>
      <c r="V102" s="37" t="str">
        <f>""</f>
        <v/>
      </c>
      <c r="W102" s="1" t="str">
        <f>""</f>
        <v/>
      </c>
      <c r="X102" s="1" t="str">
        <f>""</f>
        <v/>
      </c>
      <c r="Y102" s="32" t="str">
        <f>""</f>
        <v/>
      </c>
      <c r="Z102" s="31" t="str">
        <f>""</f>
        <v/>
      </c>
      <c r="AA102" s="1">
        <f t="shared" si="67"/>
        <v>0</v>
      </c>
      <c r="AB102" s="1" t="str">
        <f>""</f>
        <v/>
      </c>
      <c r="AD102" s="137"/>
      <c r="AE102" s="142" t="str">
        <f>IF($AA102=0,"",IF($X102&gt;$Y102,Einstellungen!$C$4,IF($X102=$Y102,1,0)))</f>
        <v/>
      </c>
      <c r="AF102" s="137" t="str">
        <f>IF($AA102=0,"",IF($X102&lt;$Y102,Einstellungen!$C$4,IF($X102=$Y102,1,0)))</f>
        <v/>
      </c>
    </row>
    <row r="103" spans="6:32" s="2" customFormat="1" x14ac:dyDescent="0.25">
      <c r="F103" s="1"/>
      <c r="G103" s="1"/>
      <c r="H103" s="1"/>
      <c r="I103" s="1"/>
      <c r="J103" s="1"/>
      <c r="K103" s="1"/>
      <c r="L103" s="1"/>
      <c r="M103" s="1"/>
      <c r="U103" s="63" t="s">
        <v>63</v>
      </c>
      <c r="V103" s="37" t="str">
        <f>""</f>
        <v/>
      </c>
      <c r="W103" s="1" t="str">
        <f>""</f>
        <v/>
      </c>
      <c r="X103" s="1" t="str">
        <f>""</f>
        <v/>
      </c>
      <c r="Y103" s="32" t="str">
        <f>""</f>
        <v/>
      </c>
      <c r="Z103" s="31" t="str">
        <f>""</f>
        <v/>
      </c>
      <c r="AA103" s="1">
        <f t="shared" si="67"/>
        <v>0</v>
      </c>
      <c r="AB103" s="1" t="str">
        <f>""</f>
        <v/>
      </c>
      <c r="AD103" s="137"/>
      <c r="AE103" s="142" t="str">
        <f>IF($AA103=0,"",IF($X103&gt;$Y103,Einstellungen!$C$4,IF($X103=$Y103,1,0)))</f>
        <v/>
      </c>
      <c r="AF103" s="137" t="str">
        <f>IF($AA103=0,"",IF($X103&lt;$Y103,Einstellungen!$C$4,IF($X103=$Y103,1,0)))</f>
        <v/>
      </c>
    </row>
    <row r="104" spans="6:32" s="2" customFormat="1" x14ac:dyDescent="0.25">
      <c r="F104" s="1"/>
      <c r="G104" s="1"/>
      <c r="H104" s="1"/>
      <c r="I104" s="1"/>
      <c r="J104" s="1"/>
      <c r="K104" s="1"/>
      <c r="L104" s="1"/>
      <c r="M104" s="1"/>
      <c r="U104" s="63" t="s">
        <v>64</v>
      </c>
      <c r="V104" s="37" t="str">
        <f>""</f>
        <v/>
      </c>
      <c r="W104" s="1" t="str">
        <f>""</f>
        <v/>
      </c>
      <c r="X104" s="1" t="str">
        <f>""</f>
        <v/>
      </c>
      <c r="Y104" s="32" t="str">
        <f>""</f>
        <v/>
      </c>
      <c r="Z104" s="31" t="str">
        <f>""</f>
        <v/>
      </c>
      <c r="AA104" s="1">
        <f t="shared" si="67"/>
        <v>0</v>
      </c>
      <c r="AB104" s="1" t="str">
        <f>""</f>
        <v/>
      </c>
      <c r="AD104" s="137"/>
      <c r="AE104" s="142" t="str">
        <f>IF($AA104=0,"",IF($X104&gt;$Y104,Einstellungen!$C$4,IF($X104=$Y104,1,0)))</f>
        <v/>
      </c>
      <c r="AF104" s="137" t="str">
        <f>IF($AA104=0,"",IF($X104&lt;$Y104,Einstellungen!$C$4,IF($X104=$Y104,1,0)))</f>
        <v/>
      </c>
    </row>
    <row r="105" spans="6:32" s="2" customFormat="1" x14ac:dyDescent="0.25">
      <c r="F105" s="1"/>
      <c r="G105" s="1"/>
      <c r="H105" s="1"/>
      <c r="I105" s="1"/>
      <c r="J105" s="1"/>
      <c r="K105" s="1"/>
      <c r="L105" s="1"/>
      <c r="M105" s="1"/>
      <c r="U105" s="63" t="s">
        <v>65</v>
      </c>
      <c r="V105" s="37" t="str">
        <f>""</f>
        <v/>
      </c>
      <c r="W105" s="1" t="str">
        <f>""</f>
        <v/>
      </c>
      <c r="X105" s="1" t="str">
        <f>""</f>
        <v/>
      </c>
      <c r="Y105" s="32" t="str">
        <f>""</f>
        <v/>
      </c>
      <c r="Z105" s="31" t="str">
        <f>""</f>
        <v/>
      </c>
      <c r="AA105" s="1">
        <f t="shared" si="67"/>
        <v>0</v>
      </c>
      <c r="AB105" s="1" t="str">
        <f>""</f>
        <v/>
      </c>
      <c r="AD105" s="137"/>
      <c r="AE105" s="142" t="str">
        <f>IF($AA105=0,"",IF($X105&gt;$Y105,Einstellungen!$C$4,IF($X105=$Y105,1,0)))</f>
        <v/>
      </c>
      <c r="AF105" s="137" t="str">
        <f>IF($AA105=0,"",IF($X105&lt;$Y105,Einstellungen!$C$4,IF($X105=$Y105,1,0)))</f>
        <v/>
      </c>
    </row>
    <row r="106" spans="6:32" s="2" customFormat="1" x14ac:dyDescent="0.25">
      <c r="F106" s="1"/>
      <c r="G106" s="1"/>
      <c r="H106" s="1"/>
      <c r="I106" s="1"/>
      <c r="J106" s="1"/>
      <c r="K106" s="1"/>
      <c r="L106" s="1"/>
      <c r="M106" s="1"/>
      <c r="U106" s="63" t="s">
        <v>66</v>
      </c>
      <c r="V106" s="37" t="str">
        <f>""</f>
        <v/>
      </c>
      <c r="W106" s="1" t="str">
        <f>""</f>
        <v/>
      </c>
      <c r="X106" s="1" t="str">
        <f>""</f>
        <v/>
      </c>
      <c r="Y106" s="32" t="str">
        <f>""</f>
        <v/>
      </c>
      <c r="Z106" s="31" t="str">
        <f>""</f>
        <v/>
      </c>
      <c r="AA106" s="1">
        <f t="shared" si="67"/>
        <v>0</v>
      </c>
      <c r="AB106" s="1" t="str">
        <f>""</f>
        <v/>
      </c>
      <c r="AD106" s="137"/>
      <c r="AE106" s="142" t="str">
        <f>IF($AA106=0,"",IF($X106&gt;$Y106,Einstellungen!$C$4,IF($X106=$Y106,1,0)))</f>
        <v/>
      </c>
      <c r="AF106" s="137" t="str">
        <f>IF($AA106=0,"",IF($X106&lt;$Y106,Einstellungen!$C$4,IF($X106=$Y106,1,0)))</f>
        <v/>
      </c>
    </row>
    <row r="107" spans="6:32" s="2" customFormat="1" x14ac:dyDescent="0.25">
      <c r="F107" s="1"/>
      <c r="G107" s="1"/>
      <c r="H107" s="1"/>
      <c r="I107" s="1"/>
      <c r="J107" s="1"/>
      <c r="K107" s="1"/>
      <c r="L107" s="1"/>
      <c r="M107" s="1"/>
      <c r="U107" s="63" t="s">
        <v>67</v>
      </c>
      <c r="V107" s="37" t="str">
        <f>""</f>
        <v/>
      </c>
      <c r="W107" s="1" t="str">
        <f>""</f>
        <v/>
      </c>
      <c r="X107" s="1" t="str">
        <f>""</f>
        <v/>
      </c>
      <c r="Y107" s="32" t="str">
        <f>""</f>
        <v/>
      </c>
      <c r="Z107" s="31" t="str">
        <f>""</f>
        <v/>
      </c>
      <c r="AA107" s="1">
        <f t="shared" si="67"/>
        <v>0</v>
      </c>
      <c r="AB107" s="1" t="str">
        <f>""</f>
        <v/>
      </c>
      <c r="AD107" s="137"/>
      <c r="AE107" s="142" t="str">
        <f>IF($AA107=0,"",IF($X107&gt;$Y107,Einstellungen!$C$4,IF($X107=$Y107,1,0)))</f>
        <v/>
      </c>
      <c r="AF107" s="137" t="str">
        <f>IF($AA107=0,"",IF($X107&lt;$Y107,Einstellungen!$C$4,IF($X107=$Y107,1,0)))</f>
        <v/>
      </c>
    </row>
    <row r="108" spans="6:32" s="2" customFormat="1" x14ac:dyDescent="0.25">
      <c r="F108" s="1"/>
      <c r="G108" s="1"/>
      <c r="H108" s="1"/>
      <c r="I108" s="1"/>
      <c r="J108" s="1"/>
      <c r="K108" s="1"/>
      <c r="L108" s="1"/>
      <c r="M108" s="1"/>
      <c r="U108" s="63" t="s">
        <v>68</v>
      </c>
      <c r="V108" s="37" t="str">
        <f>""</f>
        <v/>
      </c>
      <c r="W108" s="1" t="str">
        <f>""</f>
        <v/>
      </c>
      <c r="X108" s="1" t="str">
        <f>""</f>
        <v/>
      </c>
      <c r="Y108" s="32" t="str">
        <f>""</f>
        <v/>
      </c>
      <c r="Z108" s="31" t="str">
        <f>""</f>
        <v/>
      </c>
      <c r="AA108" s="1">
        <f t="shared" si="67"/>
        <v>0</v>
      </c>
      <c r="AB108" s="1" t="str">
        <f>""</f>
        <v/>
      </c>
      <c r="AD108" s="137"/>
      <c r="AE108" s="142" t="str">
        <f>IF($AA108=0,"",IF($X108&gt;$Y108,Einstellungen!$C$4,IF($X108=$Y108,1,0)))</f>
        <v/>
      </c>
      <c r="AF108" s="137" t="str">
        <f>IF($AA108=0,"",IF($X108&lt;$Y108,Einstellungen!$C$4,IF($X108=$Y108,1,0)))</f>
        <v/>
      </c>
    </row>
    <row r="109" spans="6:32" s="2" customFormat="1" x14ac:dyDescent="0.25">
      <c r="F109" s="1"/>
      <c r="G109" s="1"/>
      <c r="H109" s="1"/>
      <c r="I109" s="1"/>
      <c r="J109" s="1"/>
      <c r="K109" s="1"/>
      <c r="L109" s="1"/>
      <c r="M109" s="1"/>
      <c r="U109" s="63" t="s">
        <v>69</v>
      </c>
      <c r="V109" s="37" t="str">
        <f>""</f>
        <v/>
      </c>
      <c r="W109" s="1" t="str">
        <f>""</f>
        <v/>
      </c>
      <c r="X109" s="1" t="str">
        <f>""</f>
        <v/>
      </c>
      <c r="Y109" s="32" t="str">
        <f>""</f>
        <v/>
      </c>
      <c r="Z109" s="31" t="str">
        <f>""</f>
        <v/>
      </c>
      <c r="AA109" s="1">
        <f t="shared" si="67"/>
        <v>0</v>
      </c>
      <c r="AB109" s="1" t="str">
        <f>""</f>
        <v/>
      </c>
      <c r="AD109" s="137"/>
      <c r="AE109" s="142" t="str">
        <f>IF($AA109=0,"",IF($X109&gt;$Y109,Einstellungen!$C$4,IF($X109=$Y109,1,0)))</f>
        <v/>
      </c>
      <c r="AF109" s="137" t="str">
        <f>IF($AA109=0,"",IF($X109&lt;$Y109,Einstellungen!$C$4,IF($X109=$Y109,1,0)))</f>
        <v/>
      </c>
    </row>
    <row r="110" spans="6:32" s="2" customFormat="1" x14ac:dyDescent="0.25">
      <c r="F110" s="1"/>
      <c r="G110" s="1"/>
      <c r="H110" s="1"/>
      <c r="I110" s="1"/>
      <c r="J110" s="1"/>
      <c r="K110" s="1"/>
      <c r="L110" s="1"/>
      <c r="M110" s="1"/>
      <c r="U110" s="63" t="s">
        <v>70</v>
      </c>
      <c r="V110" s="37" t="str">
        <f>""</f>
        <v/>
      </c>
      <c r="W110" s="1" t="str">
        <f>""</f>
        <v/>
      </c>
      <c r="X110" s="1" t="str">
        <f>""</f>
        <v/>
      </c>
      <c r="Y110" s="32" t="str">
        <f>""</f>
        <v/>
      </c>
      <c r="Z110" s="31" t="str">
        <f>""</f>
        <v/>
      </c>
      <c r="AA110" s="1">
        <f t="shared" si="67"/>
        <v>0</v>
      </c>
      <c r="AB110" s="1" t="str">
        <f>""</f>
        <v/>
      </c>
      <c r="AD110" s="137"/>
      <c r="AE110" s="142" t="str">
        <f>IF($AA110=0,"",IF($X110&gt;$Y110,Einstellungen!$C$4,IF($X110=$Y110,1,0)))</f>
        <v/>
      </c>
      <c r="AF110" s="137" t="str">
        <f>IF($AA110=0,"",IF($X110&lt;$Y110,Einstellungen!$C$4,IF($X110=$Y110,1,0)))</f>
        <v/>
      </c>
    </row>
    <row r="111" spans="6:32" s="2" customFormat="1" x14ac:dyDescent="0.25">
      <c r="F111" s="1"/>
      <c r="G111" s="1"/>
      <c r="H111" s="1"/>
      <c r="I111" s="1"/>
      <c r="J111" s="1"/>
      <c r="K111" s="1"/>
      <c r="L111" s="1"/>
      <c r="M111" s="1"/>
      <c r="U111" s="63" t="s">
        <v>71</v>
      </c>
      <c r="V111" s="37" t="str">
        <f>""</f>
        <v/>
      </c>
      <c r="W111" s="1" t="str">
        <f>""</f>
        <v/>
      </c>
      <c r="X111" s="1" t="str">
        <f>""</f>
        <v/>
      </c>
      <c r="Y111" s="32" t="str">
        <f>""</f>
        <v/>
      </c>
      <c r="Z111" s="31" t="str">
        <f>""</f>
        <v/>
      </c>
      <c r="AA111" s="1">
        <f t="shared" si="67"/>
        <v>0</v>
      </c>
      <c r="AB111" s="1" t="str">
        <f>""</f>
        <v/>
      </c>
      <c r="AD111" s="137"/>
      <c r="AE111" s="142" t="str">
        <f>IF($AA111=0,"",IF($X111&gt;$Y111,Einstellungen!$C$4,IF($X111=$Y111,1,0)))</f>
        <v/>
      </c>
      <c r="AF111" s="137" t="str">
        <f>IF($AA111=0,"",IF($X111&lt;$Y111,Einstellungen!$C$4,IF($X111=$Y111,1,0)))</f>
        <v/>
      </c>
    </row>
    <row r="112" spans="6:32" s="2" customFormat="1" x14ac:dyDescent="0.25">
      <c r="F112" s="1"/>
      <c r="G112" s="1"/>
      <c r="H112" s="1"/>
      <c r="I112" s="1"/>
      <c r="J112" s="1"/>
      <c r="K112" s="1"/>
      <c r="L112" s="1"/>
      <c r="M112" s="1"/>
      <c r="U112" s="63" t="s">
        <v>72</v>
      </c>
      <c r="V112" s="37" t="str">
        <f>""</f>
        <v/>
      </c>
      <c r="W112" s="1" t="str">
        <f>""</f>
        <v/>
      </c>
      <c r="X112" s="1" t="str">
        <f>""</f>
        <v/>
      </c>
      <c r="Y112" s="32" t="str">
        <f>""</f>
        <v/>
      </c>
      <c r="Z112" s="31" t="str">
        <f>""</f>
        <v/>
      </c>
      <c r="AA112" s="1">
        <f t="shared" si="67"/>
        <v>0</v>
      </c>
      <c r="AB112" s="1" t="str">
        <f>""</f>
        <v/>
      </c>
      <c r="AD112" s="137"/>
      <c r="AE112" s="142" t="str">
        <f>IF($AA112=0,"",IF($X112&gt;$Y112,Einstellungen!$C$4,IF($X112=$Y112,1,0)))</f>
        <v/>
      </c>
      <c r="AF112" s="137" t="str">
        <f>IF($AA112=0,"",IF($X112&lt;$Y112,Einstellungen!$C$4,IF($X112=$Y112,1,0)))</f>
        <v/>
      </c>
    </row>
    <row r="113" spans="6:32" s="2" customFormat="1" x14ac:dyDescent="0.25">
      <c r="F113" s="1"/>
      <c r="G113" s="1"/>
      <c r="H113" s="1"/>
      <c r="I113" s="1"/>
      <c r="J113" s="1"/>
      <c r="K113" s="1"/>
      <c r="L113" s="1"/>
      <c r="M113" s="1"/>
      <c r="U113" s="63" t="s">
        <v>73</v>
      </c>
      <c r="V113" s="37" t="str">
        <f>""</f>
        <v/>
      </c>
      <c r="W113" s="1" t="str">
        <f>""</f>
        <v/>
      </c>
      <c r="X113" s="1" t="str">
        <f>""</f>
        <v/>
      </c>
      <c r="Y113" s="32" t="str">
        <f>""</f>
        <v/>
      </c>
      <c r="Z113" s="31" t="str">
        <f>""</f>
        <v/>
      </c>
      <c r="AA113" s="1">
        <f t="shared" si="67"/>
        <v>0</v>
      </c>
      <c r="AB113" s="1" t="str">
        <f>""</f>
        <v/>
      </c>
      <c r="AD113" s="137"/>
      <c r="AE113" s="142" t="str">
        <f>IF($AA113=0,"",IF($X113&gt;$Y113,Einstellungen!$C$4,IF($X113=$Y113,1,0)))</f>
        <v/>
      </c>
      <c r="AF113" s="137" t="str">
        <f>IF($AA113=0,"",IF($X113&lt;$Y113,Einstellungen!$C$4,IF($X113=$Y113,1,0)))</f>
        <v/>
      </c>
    </row>
    <row r="114" spans="6:32" s="2" customFormat="1" x14ac:dyDescent="0.25">
      <c r="F114" s="1"/>
      <c r="G114" s="1"/>
      <c r="H114" s="1"/>
      <c r="I114" s="1"/>
      <c r="J114" s="1"/>
      <c r="K114" s="1"/>
      <c r="L114" s="1"/>
      <c r="M114" s="1"/>
      <c r="U114" s="63" t="s">
        <v>74</v>
      </c>
      <c r="V114" s="37" t="str">
        <f>""</f>
        <v/>
      </c>
      <c r="W114" s="1" t="str">
        <f>""</f>
        <v/>
      </c>
      <c r="X114" s="1" t="str">
        <f>""</f>
        <v/>
      </c>
      <c r="Y114" s="32" t="str">
        <f>""</f>
        <v/>
      </c>
      <c r="Z114" s="31" t="str">
        <f>""</f>
        <v/>
      </c>
      <c r="AA114" s="1">
        <f t="shared" si="67"/>
        <v>0</v>
      </c>
      <c r="AB114" s="1" t="str">
        <f>""</f>
        <v/>
      </c>
      <c r="AD114" s="137"/>
      <c r="AE114" s="142" t="str">
        <f>IF($AA114=0,"",IF($X114&gt;$Y114,Einstellungen!$C$4,IF($X114=$Y114,1,0)))</f>
        <v/>
      </c>
      <c r="AF114" s="137" t="str">
        <f>IF($AA114=0,"",IF($X114&lt;$Y114,Einstellungen!$C$4,IF($X114=$Y114,1,0)))</f>
        <v/>
      </c>
    </row>
    <row r="115" spans="6:32" s="2" customFormat="1" x14ac:dyDescent="0.25">
      <c r="F115" s="1"/>
      <c r="G115" s="1"/>
      <c r="H115" s="1"/>
      <c r="I115" s="1"/>
      <c r="J115" s="1"/>
      <c r="K115" s="1"/>
      <c r="L115" s="1"/>
      <c r="M115" s="1"/>
      <c r="U115" s="63" t="s">
        <v>75</v>
      </c>
      <c r="V115" s="37" t="str">
        <f>""</f>
        <v/>
      </c>
      <c r="W115" s="1" t="str">
        <f>""</f>
        <v/>
      </c>
      <c r="X115" s="1" t="str">
        <f>""</f>
        <v/>
      </c>
      <c r="Y115" s="32" t="str">
        <f>""</f>
        <v/>
      </c>
      <c r="Z115" s="31" t="str">
        <f>""</f>
        <v/>
      </c>
      <c r="AA115" s="1">
        <f t="shared" si="67"/>
        <v>0</v>
      </c>
      <c r="AB115" s="1" t="str">
        <f>""</f>
        <v/>
      </c>
      <c r="AD115" s="137"/>
      <c r="AE115" s="142" t="str">
        <f>IF($AA115=0,"",IF($X115&gt;$Y115,Einstellungen!$C$4,IF($X115=$Y115,1,0)))</f>
        <v/>
      </c>
      <c r="AF115" s="137" t="str">
        <f>IF($AA115=0,"",IF($X115&lt;$Y115,Einstellungen!$C$4,IF($X115=$Y115,1,0)))</f>
        <v/>
      </c>
    </row>
    <row r="116" spans="6:32" s="2" customFormat="1" x14ac:dyDescent="0.25">
      <c r="F116" s="1"/>
      <c r="G116" s="1"/>
      <c r="H116" s="1"/>
      <c r="I116" s="1"/>
      <c r="J116" s="1"/>
      <c r="K116" s="1"/>
      <c r="L116" s="1"/>
      <c r="M116" s="1"/>
      <c r="U116" s="63" t="s">
        <v>76</v>
      </c>
      <c r="V116" s="37" t="str">
        <f>""</f>
        <v/>
      </c>
      <c r="W116" s="1" t="str">
        <f>""</f>
        <v/>
      </c>
      <c r="X116" s="1" t="str">
        <f>""</f>
        <v/>
      </c>
      <c r="Y116" s="32" t="str">
        <f>""</f>
        <v/>
      </c>
      <c r="Z116" s="31" t="str">
        <f>""</f>
        <v/>
      </c>
      <c r="AA116" s="1">
        <f t="shared" si="67"/>
        <v>0</v>
      </c>
      <c r="AB116" s="1" t="str">
        <f>""</f>
        <v/>
      </c>
      <c r="AD116" s="137"/>
      <c r="AE116" s="142" t="str">
        <f>IF($AA116=0,"",IF($X116&gt;$Y116,Einstellungen!$C$4,IF($X116=$Y116,1,0)))</f>
        <v/>
      </c>
      <c r="AF116" s="137" t="str">
        <f>IF($AA116=0,"",IF($X116&lt;$Y116,Einstellungen!$C$4,IF($X116=$Y116,1,0)))</f>
        <v/>
      </c>
    </row>
    <row r="117" spans="6:32" s="2" customFormat="1" x14ac:dyDescent="0.25">
      <c r="F117" s="1"/>
      <c r="G117" s="1"/>
      <c r="H117" s="1"/>
      <c r="I117" s="1"/>
      <c r="J117" s="1"/>
      <c r="K117" s="1"/>
      <c r="L117" s="1"/>
      <c r="M117" s="1"/>
      <c r="U117" s="63" t="s">
        <v>77</v>
      </c>
      <c r="V117" s="37" t="str">
        <f>""</f>
        <v/>
      </c>
      <c r="W117" s="1" t="str">
        <f>""</f>
        <v/>
      </c>
      <c r="X117" s="1" t="str">
        <f>""</f>
        <v/>
      </c>
      <c r="Y117" s="32" t="str">
        <f>""</f>
        <v/>
      </c>
      <c r="Z117" s="31" t="str">
        <f>""</f>
        <v/>
      </c>
      <c r="AA117" s="1">
        <f t="shared" si="67"/>
        <v>0</v>
      </c>
      <c r="AB117" s="1" t="str">
        <f>""</f>
        <v/>
      </c>
      <c r="AD117" s="137"/>
      <c r="AE117" s="142" t="str">
        <f>IF($AA117=0,"",IF($X117&gt;$Y117,Einstellungen!$C$4,IF($X117=$Y117,1,0)))</f>
        <v/>
      </c>
      <c r="AF117" s="137" t="str">
        <f>IF($AA117=0,"",IF($X117&lt;$Y117,Einstellungen!$C$4,IF($X117=$Y117,1,0)))</f>
        <v/>
      </c>
    </row>
    <row r="118" spans="6:32" s="2" customFormat="1" x14ac:dyDescent="0.25">
      <c r="F118" s="1"/>
      <c r="G118" s="1"/>
      <c r="H118" s="1"/>
      <c r="I118" s="1"/>
      <c r="J118" s="1"/>
      <c r="K118" s="1"/>
      <c r="L118" s="1"/>
      <c r="M118" s="1"/>
      <c r="U118" s="63" t="s">
        <v>78</v>
      </c>
      <c r="V118" s="37" t="str">
        <f>""</f>
        <v/>
      </c>
      <c r="W118" s="1" t="str">
        <f>""</f>
        <v/>
      </c>
      <c r="X118" s="1" t="str">
        <f>""</f>
        <v/>
      </c>
      <c r="Y118" s="32" t="str">
        <f>""</f>
        <v/>
      </c>
      <c r="Z118" s="31" t="str">
        <f>""</f>
        <v/>
      </c>
      <c r="AA118" s="1">
        <f t="shared" si="67"/>
        <v>0</v>
      </c>
      <c r="AB118" s="1" t="str">
        <f>""</f>
        <v/>
      </c>
      <c r="AD118" s="137"/>
      <c r="AE118" s="142" t="str">
        <f>IF($AA118=0,"",IF($X118&gt;$Y118,Einstellungen!$C$4,IF($X118=$Y118,1,0)))</f>
        <v/>
      </c>
      <c r="AF118" s="137" t="str">
        <f>IF($AA118=0,"",IF($X118&lt;$Y118,Einstellungen!$C$4,IF($X118=$Y118,1,0)))</f>
        <v/>
      </c>
    </row>
    <row r="119" spans="6:32" s="2" customFormat="1" x14ac:dyDescent="0.25">
      <c r="F119" s="1"/>
      <c r="G119" s="1"/>
      <c r="H119" s="1"/>
      <c r="I119" s="1"/>
      <c r="J119" s="1"/>
      <c r="K119" s="1"/>
      <c r="L119" s="1"/>
      <c r="M119" s="1"/>
      <c r="U119" s="63" t="s">
        <v>79</v>
      </c>
      <c r="V119" s="37" t="str">
        <f>""</f>
        <v/>
      </c>
      <c r="W119" s="1" t="str">
        <f>""</f>
        <v/>
      </c>
      <c r="X119" s="1" t="str">
        <f>""</f>
        <v/>
      </c>
      <c r="Y119" s="32" t="str">
        <f>""</f>
        <v/>
      </c>
      <c r="Z119" s="31" t="str">
        <f>""</f>
        <v/>
      </c>
      <c r="AA119" s="1">
        <f t="shared" si="67"/>
        <v>0</v>
      </c>
      <c r="AB119" s="1" t="str">
        <f>""</f>
        <v/>
      </c>
      <c r="AD119" s="137"/>
      <c r="AE119" s="142" t="str">
        <f>IF($AA119=0,"",IF($X119&gt;$Y119,Einstellungen!$C$4,IF($X119=$Y119,1,0)))</f>
        <v/>
      </c>
      <c r="AF119" s="137" t="str">
        <f>IF($AA119=0,"",IF($X119&lt;$Y119,Einstellungen!$C$4,IF($X119=$Y119,1,0)))</f>
        <v/>
      </c>
    </row>
    <row r="120" spans="6:32" s="2" customFormat="1" x14ac:dyDescent="0.25">
      <c r="F120" s="1"/>
      <c r="G120" s="1"/>
      <c r="H120" s="1"/>
      <c r="I120" s="1"/>
      <c r="J120" s="1"/>
      <c r="K120" s="1"/>
      <c r="L120" s="1"/>
      <c r="M120" s="1"/>
      <c r="U120" s="63" t="s">
        <v>80</v>
      </c>
      <c r="V120" s="37" t="str">
        <f>""</f>
        <v/>
      </c>
      <c r="W120" s="1" t="str">
        <f>""</f>
        <v/>
      </c>
      <c r="X120" s="1" t="str">
        <f>""</f>
        <v/>
      </c>
      <c r="Y120" s="32" t="str">
        <f>""</f>
        <v/>
      </c>
      <c r="Z120" s="31" t="str">
        <f>""</f>
        <v/>
      </c>
      <c r="AA120" s="1">
        <f t="shared" si="67"/>
        <v>0</v>
      </c>
      <c r="AB120" s="1" t="str">
        <f>""</f>
        <v/>
      </c>
      <c r="AD120" s="137"/>
      <c r="AE120" s="142" t="str">
        <f>IF($AA120=0,"",IF($X120&gt;$Y120,Einstellungen!$C$4,IF($X120=$Y120,1,0)))</f>
        <v/>
      </c>
      <c r="AF120" s="137" t="str">
        <f>IF($AA120=0,"",IF($X120&lt;$Y120,Einstellungen!$C$4,IF($X120=$Y120,1,0)))</f>
        <v/>
      </c>
    </row>
    <row r="121" spans="6:32" s="2" customFormat="1" x14ac:dyDescent="0.25">
      <c r="F121" s="1"/>
      <c r="G121" s="1"/>
      <c r="H121" s="1"/>
      <c r="I121" s="1"/>
      <c r="J121" s="1"/>
      <c r="K121" s="1"/>
      <c r="L121" s="1"/>
      <c r="M121" s="1"/>
      <c r="U121" s="63" t="s">
        <v>81</v>
      </c>
      <c r="V121" s="37" t="str">
        <f>""</f>
        <v/>
      </c>
      <c r="W121" s="1" t="str">
        <f>""</f>
        <v/>
      </c>
      <c r="X121" s="1" t="str">
        <f>""</f>
        <v/>
      </c>
      <c r="Y121" s="32" t="str">
        <f>""</f>
        <v/>
      </c>
      <c r="Z121" s="31" t="str">
        <f>""</f>
        <v/>
      </c>
      <c r="AA121" s="1">
        <f t="shared" si="67"/>
        <v>0</v>
      </c>
      <c r="AB121" s="1" t="str">
        <f>""</f>
        <v/>
      </c>
      <c r="AD121" s="137"/>
      <c r="AE121" s="142" t="str">
        <f>IF($AA121=0,"",IF($X121&gt;$Y121,Einstellungen!$C$4,IF($X121=$Y121,1,0)))</f>
        <v/>
      </c>
      <c r="AF121" s="137" t="str">
        <f>IF($AA121=0,"",IF($X121&lt;$Y121,Einstellungen!$C$4,IF($X121=$Y121,1,0)))</f>
        <v/>
      </c>
    </row>
    <row r="122" spans="6:32" s="2" customFormat="1" x14ac:dyDescent="0.25">
      <c r="F122" s="1"/>
      <c r="G122" s="1"/>
      <c r="H122" s="1"/>
      <c r="I122" s="1"/>
      <c r="J122" s="1"/>
      <c r="K122" s="1"/>
      <c r="L122" s="1"/>
      <c r="M122" s="1"/>
      <c r="U122" s="63" t="s">
        <v>82</v>
      </c>
      <c r="V122" s="37" t="str">
        <f>""</f>
        <v/>
      </c>
      <c r="W122" s="1" t="str">
        <f>""</f>
        <v/>
      </c>
      <c r="X122" s="1" t="str">
        <f>""</f>
        <v/>
      </c>
      <c r="Y122" s="32" t="str">
        <f>""</f>
        <v/>
      </c>
      <c r="Z122" s="31" t="str">
        <f>""</f>
        <v/>
      </c>
      <c r="AA122" s="1">
        <f t="shared" si="67"/>
        <v>0</v>
      </c>
      <c r="AB122" s="1" t="str">
        <f>""</f>
        <v/>
      </c>
      <c r="AD122" s="137"/>
      <c r="AE122" s="142" t="str">
        <f>IF($AA122=0,"",IF($X122&gt;$Y122,Einstellungen!$C$4,IF($X122=$Y122,1,0)))</f>
        <v/>
      </c>
      <c r="AF122" s="137" t="str">
        <f>IF($AA122=0,"",IF($X122&lt;$Y122,Einstellungen!$C$4,IF($X122=$Y122,1,0)))</f>
        <v/>
      </c>
    </row>
    <row r="123" spans="6:32" s="2" customFormat="1" x14ac:dyDescent="0.25">
      <c r="F123" s="1"/>
      <c r="G123" s="1"/>
      <c r="H123" s="1"/>
      <c r="I123" s="1"/>
      <c r="J123" s="1"/>
      <c r="K123" s="1"/>
      <c r="L123" s="1"/>
      <c r="M123" s="1"/>
      <c r="U123" s="63" t="s">
        <v>83</v>
      </c>
      <c r="V123" s="37" t="str">
        <f>""</f>
        <v/>
      </c>
      <c r="W123" s="1" t="str">
        <f>""</f>
        <v/>
      </c>
      <c r="X123" s="1" t="str">
        <f>""</f>
        <v/>
      </c>
      <c r="Y123" s="32" t="str">
        <f>""</f>
        <v/>
      </c>
      <c r="Z123" s="31" t="str">
        <f>""</f>
        <v/>
      </c>
      <c r="AA123" s="1">
        <f t="shared" si="67"/>
        <v>0</v>
      </c>
      <c r="AB123" s="1" t="str">
        <f>""</f>
        <v/>
      </c>
      <c r="AD123" s="137"/>
      <c r="AE123" s="142" t="str">
        <f>IF($AA123=0,"",IF($X123&gt;$Y123,Einstellungen!$C$4,IF($X123=$Y123,1,0)))</f>
        <v/>
      </c>
      <c r="AF123" s="137" t="str">
        <f>IF($AA123=0,"",IF($X123&lt;$Y123,Einstellungen!$C$4,IF($X123=$Y123,1,0)))</f>
        <v/>
      </c>
    </row>
    <row r="124" spans="6:32" s="2" customFormat="1" x14ac:dyDescent="0.25">
      <c r="F124" s="1"/>
      <c r="G124" s="1"/>
      <c r="H124" s="1"/>
      <c r="I124" s="1"/>
      <c r="J124" s="1"/>
      <c r="K124" s="1"/>
      <c r="L124" s="1"/>
      <c r="M124" s="1"/>
      <c r="U124" s="63" t="s">
        <v>84</v>
      </c>
      <c r="V124" s="37" t="str">
        <f>""</f>
        <v/>
      </c>
      <c r="W124" s="1" t="str">
        <f>""</f>
        <v/>
      </c>
      <c r="X124" s="1" t="str">
        <f>""</f>
        <v/>
      </c>
      <c r="Y124" s="32" t="str">
        <f>""</f>
        <v/>
      </c>
      <c r="Z124" s="31" t="str">
        <f>""</f>
        <v/>
      </c>
      <c r="AA124" s="1">
        <f t="shared" si="67"/>
        <v>0</v>
      </c>
      <c r="AB124" s="1" t="str">
        <f>""</f>
        <v/>
      </c>
      <c r="AD124" s="137"/>
      <c r="AE124" s="142" t="str">
        <f>IF($AA124=0,"",IF($X124&gt;$Y124,Einstellungen!$C$4,IF($X124=$Y124,1,0)))</f>
        <v/>
      </c>
      <c r="AF124" s="137" t="str">
        <f>IF($AA124=0,"",IF($X124&lt;$Y124,Einstellungen!$C$4,IF($X124=$Y124,1,0)))</f>
        <v/>
      </c>
    </row>
    <row r="125" spans="6:32" s="2" customFormat="1" x14ac:dyDescent="0.25">
      <c r="F125" s="1"/>
      <c r="G125" s="1"/>
      <c r="H125" s="1"/>
      <c r="I125" s="1"/>
      <c r="J125" s="1"/>
      <c r="K125" s="1"/>
      <c r="L125" s="1"/>
      <c r="M125" s="1"/>
      <c r="U125" s="63" t="s">
        <v>85</v>
      </c>
      <c r="V125" s="37" t="str">
        <f>""</f>
        <v/>
      </c>
      <c r="W125" s="1" t="str">
        <f>""</f>
        <v/>
      </c>
      <c r="X125" s="1" t="str">
        <f>""</f>
        <v/>
      </c>
      <c r="Y125" s="32" t="str">
        <f>""</f>
        <v/>
      </c>
      <c r="Z125" s="31" t="str">
        <f>""</f>
        <v/>
      </c>
      <c r="AA125" s="1">
        <f t="shared" si="67"/>
        <v>0</v>
      </c>
      <c r="AB125" s="1" t="str">
        <f>""</f>
        <v/>
      </c>
      <c r="AD125" s="137"/>
      <c r="AE125" s="142" t="str">
        <f>IF($AA125=0,"",IF($X125&gt;$Y125,Einstellungen!$C$4,IF($X125=$Y125,1,0)))</f>
        <v/>
      </c>
      <c r="AF125" s="137" t="str">
        <f>IF($AA125=0,"",IF($X125&lt;$Y125,Einstellungen!$C$4,IF($X125=$Y125,1,0)))</f>
        <v/>
      </c>
    </row>
    <row r="126" spans="6:32" s="2" customFormat="1" x14ac:dyDescent="0.25">
      <c r="F126" s="1"/>
      <c r="G126" s="1"/>
      <c r="H126" s="1"/>
      <c r="I126" s="1"/>
      <c r="J126" s="1"/>
      <c r="K126" s="1"/>
      <c r="L126" s="1"/>
      <c r="M126" s="1"/>
      <c r="U126" s="63" t="s">
        <v>86</v>
      </c>
      <c r="V126" s="37" t="str">
        <f>""</f>
        <v/>
      </c>
      <c r="W126" s="1" t="str">
        <f>""</f>
        <v/>
      </c>
      <c r="X126" s="1" t="str">
        <f>""</f>
        <v/>
      </c>
      <c r="Y126" s="32" t="str">
        <f>""</f>
        <v/>
      </c>
      <c r="Z126" s="31" t="str">
        <f>""</f>
        <v/>
      </c>
      <c r="AA126" s="1">
        <f t="shared" si="67"/>
        <v>0</v>
      </c>
      <c r="AB126" s="1" t="str">
        <f>""</f>
        <v/>
      </c>
      <c r="AD126" s="137"/>
      <c r="AE126" s="142" t="str">
        <f>IF($AA126=0,"",IF($X126&gt;$Y126,Einstellungen!$C$4,IF($X126=$Y126,1,0)))</f>
        <v/>
      </c>
      <c r="AF126" s="137" t="str">
        <f>IF($AA126=0,"",IF($X126&lt;$Y126,Einstellungen!$C$4,IF($X126=$Y126,1,0)))</f>
        <v/>
      </c>
    </row>
    <row r="127" spans="6:32" s="2" customFormat="1" x14ac:dyDescent="0.25">
      <c r="F127" s="1"/>
      <c r="G127" s="1"/>
      <c r="H127" s="1"/>
      <c r="I127" s="1"/>
      <c r="J127" s="1"/>
      <c r="K127" s="1"/>
      <c r="L127" s="1"/>
      <c r="M127" s="1"/>
      <c r="U127" s="63" t="s">
        <v>87</v>
      </c>
      <c r="V127" s="37" t="str">
        <f>""</f>
        <v/>
      </c>
      <c r="W127" s="1" t="str">
        <f>""</f>
        <v/>
      </c>
      <c r="X127" s="1" t="str">
        <f>""</f>
        <v/>
      </c>
      <c r="Y127" s="32" t="str">
        <f>""</f>
        <v/>
      </c>
      <c r="Z127" s="31" t="str">
        <f>""</f>
        <v/>
      </c>
      <c r="AA127" s="1">
        <f t="shared" si="67"/>
        <v>0</v>
      </c>
      <c r="AB127" s="1" t="str">
        <f>""</f>
        <v/>
      </c>
      <c r="AD127" s="137"/>
      <c r="AE127" s="142" t="str">
        <f>IF($AA127=0,"",IF($X127&gt;$Y127,Einstellungen!$C$4,IF($X127=$Y127,1,0)))</f>
        <v/>
      </c>
      <c r="AF127" s="137" t="str">
        <f>IF($AA127=0,"",IF($X127&lt;$Y127,Einstellungen!$C$4,IF($X127=$Y127,1,0)))</f>
        <v/>
      </c>
    </row>
    <row r="128" spans="6:32" s="2" customFormat="1" x14ac:dyDescent="0.25">
      <c r="F128" s="1"/>
      <c r="G128" s="1"/>
      <c r="H128" s="1"/>
      <c r="I128" s="1"/>
      <c r="J128" s="1"/>
      <c r="K128" s="1"/>
      <c r="L128" s="1"/>
      <c r="M128" s="1"/>
      <c r="U128" s="63" t="s">
        <v>88</v>
      </c>
      <c r="V128" s="37" t="str">
        <f>""</f>
        <v/>
      </c>
      <c r="W128" s="1" t="str">
        <f>""</f>
        <v/>
      </c>
      <c r="X128" s="1" t="str">
        <f>""</f>
        <v/>
      </c>
      <c r="Y128" s="32" t="str">
        <f>""</f>
        <v/>
      </c>
      <c r="Z128" s="31" t="str">
        <f>""</f>
        <v/>
      </c>
      <c r="AA128" s="1">
        <f t="shared" si="67"/>
        <v>0</v>
      </c>
      <c r="AB128" s="1" t="str">
        <f>""</f>
        <v/>
      </c>
      <c r="AD128" s="137"/>
      <c r="AE128" s="142" t="str">
        <f>IF($AA128=0,"",IF($X128&gt;$Y128,Einstellungen!$C$4,IF($X128=$Y128,1,0)))</f>
        <v/>
      </c>
      <c r="AF128" s="137" t="str">
        <f>IF($AA128=0,"",IF($X128&lt;$Y128,Einstellungen!$C$4,IF($X128=$Y128,1,0)))</f>
        <v/>
      </c>
    </row>
    <row r="129" spans="6:32" s="2" customFormat="1" x14ac:dyDescent="0.25">
      <c r="F129" s="1"/>
      <c r="G129" s="1"/>
      <c r="H129" s="1"/>
      <c r="I129" s="1"/>
      <c r="J129" s="1"/>
      <c r="K129" s="1"/>
      <c r="L129" s="1"/>
      <c r="M129" s="1"/>
      <c r="U129" s="63" t="s">
        <v>89</v>
      </c>
      <c r="V129" s="37" t="str">
        <f>""</f>
        <v/>
      </c>
      <c r="W129" s="1" t="str">
        <f>""</f>
        <v/>
      </c>
      <c r="X129" s="1" t="str">
        <f>""</f>
        <v/>
      </c>
      <c r="Y129" s="32" t="str">
        <f>""</f>
        <v/>
      </c>
      <c r="Z129" s="31" t="str">
        <f>""</f>
        <v/>
      </c>
      <c r="AA129" s="1">
        <f t="shared" ref="AA129:AA135" si="70">IF(AND(V129&lt;&gt;"",W129&lt;&gt;"",V129&lt;&gt;W129,X129&lt;&gt;"",Y129&lt;&gt;""),1,0)</f>
        <v>0</v>
      </c>
      <c r="AB129" s="1" t="str">
        <f>""</f>
        <v/>
      </c>
      <c r="AD129" s="137"/>
      <c r="AE129" s="142" t="str">
        <f>IF($AA129=0,"",IF($X129&gt;$Y129,Einstellungen!$C$4,IF($X129=$Y129,1,0)))</f>
        <v/>
      </c>
      <c r="AF129" s="137" t="str">
        <f>IF($AA129=0,"",IF($X129&lt;$Y129,Einstellungen!$C$4,IF($X129=$Y129,1,0)))</f>
        <v/>
      </c>
    </row>
    <row r="130" spans="6:32" s="2" customFormat="1" x14ac:dyDescent="0.25">
      <c r="F130" s="1"/>
      <c r="G130" s="1"/>
      <c r="H130" s="1"/>
      <c r="I130" s="1"/>
      <c r="J130" s="1"/>
      <c r="K130" s="1"/>
      <c r="L130" s="1"/>
      <c r="M130" s="1"/>
      <c r="U130" s="63" t="s">
        <v>90</v>
      </c>
      <c r="V130" s="37" t="str">
        <f>""</f>
        <v/>
      </c>
      <c r="W130" s="1" t="str">
        <f>""</f>
        <v/>
      </c>
      <c r="X130" s="1" t="str">
        <f>""</f>
        <v/>
      </c>
      <c r="Y130" s="32" t="str">
        <f>""</f>
        <v/>
      </c>
      <c r="Z130" s="31" t="str">
        <f>""</f>
        <v/>
      </c>
      <c r="AA130" s="1">
        <f t="shared" si="70"/>
        <v>0</v>
      </c>
      <c r="AB130" s="1" t="str">
        <f>""</f>
        <v/>
      </c>
      <c r="AD130" s="137"/>
      <c r="AE130" s="142" t="str">
        <f>IF($AA130=0,"",IF($X130&gt;$Y130,Einstellungen!$C$4,IF($X130=$Y130,1,0)))</f>
        <v/>
      </c>
      <c r="AF130" s="137" t="str">
        <f>IF($AA130=0,"",IF($X130&lt;$Y130,Einstellungen!$C$4,IF($X130=$Y130,1,0)))</f>
        <v/>
      </c>
    </row>
    <row r="131" spans="6:32" s="2" customFormat="1" x14ac:dyDescent="0.25">
      <c r="F131" s="1"/>
      <c r="G131" s="1"/>
      <c r="H131" s="1"/>
      <c r="I131" s="1"/>
      <c r="J131" s="1"/>
      <c r="K131" s="1"/>
      <c r="L131" s="1"/>
      <c r="M131" s="1"/>
      <c r="U131" s="63" t="s">
        <v>91</v>
      </c>
      <c r="V131" s="37" t="str">
        <f>""</f>
        <v/>
      </c>
      <c r="W131" s="1" t="str">
        <f>""</f>
        <v/>
      </c>
      <c r="X131" s="1" t="str">
        <f>""</f>
        <v/>
      </c>
      <c r="Y131" s="32" t="str">
        <f>""</f>
        <v/>
      </c>
      <c r="Z131" s="31" t="str">
        <f>""</f>
        <v/>
      </c>
      <c r="AA131" s="1">
        <f t="shared" si="70"/>
        <v>0</v>
      </c>
      <c r="AB131" s="1" t="str">
        <f>""</f>
        <v/>
      </c>
      <c r="AD131" s="137"/>
      <c r="AE131" s="142" t="str">
        <f>IF($AA131=0,"",IF($X131&gt;$Y131,Einstellungen!$C$4,IF($X131=$Y131,1,0)))</f>
        <v/>
      </c>
      <c r="AF131" s="137" t="str">
        <f>IF($AA131=0,"",IF($X131&lt;$Y131,Einstellungen!$C$4,IF($X131=$Y131,1,0)))</f>
        <v/>
      </c>
    </row>
    <row r="132" spans="6:32" s="2" customFormat="1" x14ac:dyDescent="0.25">
      <c r="F132" s="1"/>
      <c r="G132" s="1"/>
      <c r="H132" s="1"/>
      <c r="I132" s="1"/>
      <c r="J132" s="1"/>
      <c r="K132" s="1"/>
      <c r="L132" s="1"/>
      <c r="M132" s="1"/>
      <c r="U132" s="63" t="s">
        <v>92</v>
      </c>
      <c r="V132" s="37" t="str">
        <f>""</f>
        <v/>
      </c>
      <c r="W132" s="1" t="str">
        <f>""</f>
        <v/>
      </c>
      <c r="X132" s="1" t="str">
        <f>""</f>
        <v/>
      </c>
      <c r="Y132" s="32" t="str">
        <f>""</f>
        <v/>
      </c>
      <c r="Z132" s="31" t="str">
        <f>""</f>
        <v/>
      </c>
      <c r="AA132" s="1">
        <f t="shared" si="70"/>
        <v>0</v>
      </c>
      <c r="AB132" s="1" t="str">
        <f>""</f>
        <v/>
      </c>
      <c r="AD132" s="137"/>
      <c r="AE132" s="142" t="str">
        <f>IF($AA132=0,"",IF($X132&gt;$Y132,Einstellungen!$C$4,IF($X132=$Y132,1,0)))</f>
        <v/>
      </c>
      <c r="AF132" s="137" t="str">
        <f>IF($AA132=0,"",IF($X132&lt;$Y132,Einstellungen!$C$4,IF($X132=$Y132,1,0)))</f>
        <v/>
      </c>
    </row>
    <row r="133" spans="6:32" s="2" customFormat="1" x14ac:dyDescent="0.25">
      <c r="F133" s="1"/>
      <c r="G133" s="1"/>
      <c r="H133" s="1"/>
      <c r="I133" s="1"/>
      <c r="J133" s="1"/>
      <c r="K133" s="1"/>
      <c r="L133" s="1"/>
      <c r="M133" s="1"/>
      <c r="U133" s="63" t="s">
        <v>93</v>
      </c>
      <c r="V133" s="37" t="str">
        <f>""</f>
        <v/>
      </c>
      <c r="W133" s="1" t="str">
        <f>""</f>
        <v/>
      </c>
      <c r="X133" s="1" t="str">
        <f>""</f>
        <v/>
      </c>
      <c r="Y133" s="32" t="str">
        <f>""</f>
        <v/>
      </c>
      <c r="Z133" s="31" t="str">
        <f>""</f>
        <v/>
      </c>
      <c r="AA133" s="1">
        <f t="shared" si="70"/>
        <v>0</v>
      </c>
      <c r="AB133" s="1" t="str">
        <f>""</f>
        <v/>
      </c>
      <c r="AD133" s="137"/>
      <c r="AE133" s="142" t="str">
        <f>IF($AA133=0,"",IF($X133&gt;$Y133,Einstellungen!$C$4,IF($X133=$Y133,1,0)))</f>
        <v/>
      </c>
      <c r="AF133" s="137" t="str">
        <f>IF($AA133=0,"",IF($X133&lt;$Y133,Einstellungen!$C$4,IF($X133=$Y133,1,0)))</f>
        <v/>
      </c>
    </row>
    <row r="134" spans="6:32" s="2" customFormat="1" x14ac:dyDescent="0.25">
      <c r="F134" s="1"/>
      <c r="G134" s="1"/>
      <c r="H134" s="1"/>
      <c r="I134" s="1"/>
      <c r="J134" s="1"/>
      <c r="K134" s="1"/>
      <c r="L134" s="1"/>
      <c r="M134" s="1"/>
      <c r="U134" s="63" t="s">
        <v>94</v>
      </c>
      <c r="V134" s="37" t="str">
        <f>""</f>
        <v/>
      </c>
      <c r="W134" s="1" t="str">
        <f>""</f>
        <v/>
      </c>
      <c r="X134" s="1" t="str">
        <f>""</f>
        <v/>
      </c>
      <c r="Y134" s="32" t="str">
        <f>""</f>
        <v/>
      </c>
      <c r="Z134" s="31" t="str">
        <f>""</f>
        <v/>
      </c>
      <c r="AA134" s="1">
        <f t="shared" si="70"/>
        <v>0</v>
      </c>
      <c r="AB134" s="1" t="str">
        <f>""</f>
        <v/>
      </c>
      <c r="AD134" s="137"/>
      <c r="AE134" s="142" t="str">
        <f>IF($AA134=0,"",IF($X134&gt;$Y134,Einstellungen!$C$4,IF($X134=$Y134,1,0)))</f>
        <v/>
      </c>
      <c r="AF134" s="137" t="str">
        <f>IF($AA134=0,"",IF($X134&lt;$Y134,Einstellungen!$C$4,IF($X134=$Y134,1,0)))</f>
        <v/>
      </c>
    </row>
    <row r="135" spans="6:32" s="2" customFormat="1" ht="12" thickBot="1" x14ac:dyDescent="0.3">
      <c r="F135" s="1"/>
      <c r="G135" s="1"/>
      <c r="H135" s="1"/>
      <c r="I135" s="1"/>
      <c r="J135" s="1"/>
      <c r="K135" s="1"/>
      <c r="L135" s="1"/>
      <c r="M135" s="1"/>
      <c r="U135" s="64" t="s">
        <v>95</v>
      </c>
      <c r="V135" s="38" t="str">
        <f>""</f>
        <v/>
      </c>
      <c r="W135" s="34" t="str">
        <f>""</f>
        <v/>
      </c>
      <c r="X135" s="34" t="str">
        <f>""</f>
        <v/>
      </c>
      <c r="Y135" s="35" t="str">
        <f>""</f>
        <v/>
      </c>
      <c r="Z135" s="31" t="str">
        <f>""</f>
        <v/>
      </c>
      <c r="AA135" s="34">
        <f t="shared" si="70"/>
        <v>0</v>
      </c>
      <c r="AB135" s="138" t="str">
        <f>""</f>
        <v/>
      </c>
      <c r="AC135" s="140"/>
      <c r="AD135" s="139"/>
      <c r="AE135" s="143" t="str">
        <f>IF($AA135=0,"",IF($X135&gt;$Y135,Einstellungen!$C$4,IF($X135=$Y135,1,0)))</f>
        <v/>
      </c>
      <c r="AF135" s="139" t="str">
        <f>IF($AA135=0,"",IF($X135&lt;$Y135,Einstellungen!$C$4,IF($X135=$Y135,1,0)))</f>
        <v/>
      </c>
    </row>
    <row r="136" spans="6:32" s="2" customFormat="1" ht="12" thickTop="1" x14ac:dyDescent="0.25">
      <c r="F136" s="1"/>
      <c r="G136" s="1"/>
      <c r="H136" s="1"/>
      <c r="I136" s="1"/>
      <c r="J136" s="1"/>
      <c r="K136" s="1"/>
      <c r="L136" s="1"/>
      <c r="M136" s="1"/>
      <c r="Y136" s="63" t="s">
        <v>7</v>
      </c>
      <c r="Z136" s="28" t="str">
        <f ca="1">W64&amp;V64</f>
        <v>Murten 1Langenthal 2</v>
      </c>
      <c r="AA136" s="29">
        <f ca="1">AA64</f>
        <v>0</v>
      </c>
      <c r="AB136" s="1" t="str">
        <f ca="1">IF(AA136&gt;0,Y64&amp;Sprache!$E$71&amp;X64,"")</f>
        <v/>
      </c>
      <c r="AD136" s="137"/>
    </row>
    <row r="137" spans="6:32" x14ac:dyDescent="0.25">
      <c r="Y137" s="63" t="s">
        <v>8</v>
      </c>
      <c r="Z137" s="31" t="str">
        <f ca="1">W65&amp;V65</f>
        <v>Thun 13_1Langenthal 11</v>
      </c>
      <c r="AA137" s="1">
        <f t="shared" ref="AA137:AA200" ca="1" si="71">AA65</f>
        <v>0</v>
      </c>
      <c r="AB137" s="1" t="str">
        <f ca="1">IF(AA137&gt;0,Y65&amp;Sprache!$E$71&amp;X65,"")</f>
        <v/>
      </c>
      <c r="AC137" s="2"/>
      <c r="AD137" s="137"/>
    </row>
    <row r="138" spans="6:32" x14ac:dyDescent="0.25">
      <c r="Y138" s="63" t="s">
        <v>9</v>
      </c>
      <c r="Z138" s="31" t="str">
        <f t="shared" ref="Z138:Z201" ca="1" si="72">W66&amp;V66</f>
        <v>Murten 2Thun</v>
      </c>
      <c r="AA138" s="1">
        <f t="shared" ca="1" si="71"/>
        <v>0</v>
      </c>
      <c r="AB138" s="1" t="str">
        <f ca="1">IF(AA138&gt;0,Y66&amp;Sprache!$E$71&amp;X66,"")</f>
        <v/>
      </c>
      <c r="AC138" s="2"/>
      <c r="AD138" s="137"/>
    </row>
    <row r="139" spans="6:32" x14ac:dyDescent="0.25">
      <c r="Y139" s="63" t="s">
        <v>10</v>
      </c>
      <c r="Z139" s="31" t="str">
        <f t="shared" ca="1" si="72"/>
        <v>Burgdorf 11Thun 13_2</v>
      </c>
      <c r="AA139" s="1">
        <f t="shared" ca="1" si="71"/>
        <v>0</v>
      </c>
      <c r="AB139" s="1" t="str">
        <f ca="1">IF(AA139&gt;0,Y67&amp;Sprache!$E$71&amp;X67,"")</f>
        <v/>
      </c>
      <c r="AC139" s="2"/>
      <c r="AD139" s="137"/>
    </row>
    <row r="140" spans="6:32" x14ac:dyDescent="0.25">
      <c r="Y140" s="63" t="s">
        <v>11</v>
      </c>
      <c r="Z140" s="31" t="str">
        <f t="shared" ca="1" si="72"/>
        <v>Langenthal 1Langenthal 2</v>
      </c>
      <c r="AA140" s="1">
        <f t="shared" ca="1" si="71"/>
        <v>0</v>
      </c>
      <c r="AB140" s="1" t="str">
        <f ca="1">IF(AA140&gt;0,Y68&amp;Sprache!$E$71&amp;X68,"")</f>
        <v/>
      </c>
      <c r="AC140" s="2"/>
      <c r="AD140" s="137"/>
    </row>
    <row r="141" spans="6:32" x14ac:dyDescent="0.25">
      <c r="Y141" s="63" t="s">
        <v>12</v>
      </c>
      <c r="Z141" s="31" t="str">
        <f t="shared" ca="1" si="72"/>
        <v>Langenthal 13Langenthal 11</v>
      </c>
      <c r="AA141" s="1">
        <f t="shared" ca="1" si="71"/>
        <v>0</v>
      </c>
      <c r="AB141" s="1" t="str">
        <f ca="1">IF(AA141&gt;0,Y69&amp;Sprache!$E$71&amp;X69,"")</f>
        <v/>
      </c>
      <c r="AC141" s="2"/>
      <c r="AD141" s="137"/>
    </row>
    <row r="142" spans="6:32" x14ac:dyDescent="0.25">
      <c r="Y142" s="63" t="s">
        <v>17</v>
      </c>
      <c r="Z142" s="31" t="str">
        <f t="shared" ca="1" si="72"/>
        <v>ThunMurten 1</v>
      </c>
      <c r="AA142" s="1">
        <f t="shared" ca="1" si="71"/>
        <v>0</v>
      </c>
      <c r="AB142" s="1" t="str">
        <f ca="1">IF(AA142&gt;0,Y70&amp;Sprache!$E$71&amp;X70,"")</f>
        <v/>
      </c>
      <c r="AC142" s="2"/>
      <c r="AD142" s="137"/>
    </row>
    <row r="143" spans="6:32" x14ac:dyDescent="0.25">
      <c r="Y143" s="63" t="s">
        <v>18</v>
      </c>
      <c r="Z143" s="31" t="str">
        <f t="shared" ca="1" si="72"/>
        <v>Thun 13_2Thun 13_1</v>
      </c>
      <c r="AA143" s="1">
        <f t="shared" ca="1" si="71"/>
        <v>0</v>
      </c>
      <c r="AB143" s="1" t="str">
        <f ca="1">IF(AA143&gt;0,Y71&amp;Sprache!$E$71&amp;X71,"")</f>
        <v/>
      </c>
      <c r="AC143" s="2"/>
      <c r="AD143" s="137"/>
    </row>
    <row r="144" spans="6:32" x14ac:dyDescent="0.25">
      <c r="Y144" s="63" t="s">
        <v>19</v>
      </c>
      <c r="Z144" s="31" t="str">
        <f t="shared" ca="1" si="72"/>
        <v>Murten 2Langenthal 1</v>
      </c>
      <c r="AA144" s="1">
        <f t="shared" ca="1" si="71"/>
        <v>0</v>
      </c>
      <c r="AB144" s="1" t="str">
        <f ca="1">IF(AA144&gt;0,Y72&amp;Sprache!$E$71&amp;X72,"")</f>
        <v/>
      </c>
      <c r="AC144" s="2"/>
      <c r="AD144" s="137"/>
    </row>
    <row r="145" spans="25:30" x14ac:dyDescent="0.25">
      <c r="Y145" s="63" t="s">
        <v>25</v>
      </c>
      <c r="Z145" s="31" t="str">
        <f t="shared" ca="1" si="72"/>
        <v>Burgdorf 11Langenthal 13</v>
      </c>
      <c r="AA145" s="1">
        <f t="shared" ca="1" si="71"/>
        <v>0</v>
      </c>
      <c r="AB145" s="1" t="str">
        <f ca="1">IF(AA145&gt;0,Y73&amp;Sprache!$E$71&amp;X73,"")</f>
        <v/>
      </c>
      <c r="AC145" s="2"/>
      <c r="AD145" s="137"/>
    </row>
    <row r="146" spans="25:30" x14ac:dyDescent="0.25">
      <c r="Y146" s="63" t="s">
        <v>26</v>
      </c>
      <c r="Z146" s="31" t="str">
        <f t="shared" ca="1" si="72"/>
        <v>Langenthal 2Thun</v>
      </c>
      <c r="AA146" s="1">
        <f t="shared" ca="1" si="71"/>
        <v>0</v>
      </c>
      <c r="AB146" s="1" t="str">
        <f ca="1">IF(AA146&gt;0,Y74&amp;Sprache!$E$71&amp;X74,"")</f>
        <v/>
      </c>
      <c r="AC146" s="2"/>
      <c r="AD146" s="137"/>
    </row>
    <row r="147" spans="25:30" x14ac:dyDescent="0.25">
      <c r="Y147" s="63" t="s">
        <v>27</v>
      </c>
      <c r="Z147" s="31" t="str">
        <f t="shared" ca="1" si="72"/>
        <v>Langenthal 11Thun 13_2</v>
      </c>
      <c r="AA147" s="1">
        <f t="shared" ca="1" si="71"/>
        <v>0</v>
      </c>
      <c r="AB147" s="1" t="str">
        <f ca="1">IF(AA147&gt;0,Y75&amp;Sprache!$E$71&amp;X75,"")</f>
        <v/>
      </c>
      <c r="AC147" s="2"/>
      <c r="AD147" s="137"/>
    </row>
    <row r="148" spans="25:30" x14ac:dyDescent="0.25">
      <c r="Y148" s="63" t="s">
        <v>28</v>
      </c>
      <c r="Z148" s="31" t="str">
        <f t="shared" ca="1" si="72"/>
        <v>Murten 2Murten 1</v>
      </c>
      <c r="AA148" s="1">
        <f t="shared" ca="1" si="71"/>
        <v>0</v>
      </c>
      <c r="AB148" s="1" t="str">
        <f ca="1">IF(AA148&gt;0,Y76&amp;Sprache!$E$71&amp;X76,"")</f>
        <v/>
      </c>
      <c r="AC148" s="2"/>
      <c r="AD148" s="137"/>
    </row>
    <row r="149" spans="25:30" x14ac:dyDescent="0.25">
      <c r="Y149" s="63" t="s">
        <v>29</v>
      </c>
      <c r="Z149" s="31" t="str">
        <f t="shared" ca="1" si="72"/>
        <v>Burgdorf 11Thun 13_1</v>
      </c>
      <c r="AA149" s="1">
        <f t="shared" ca="1" si="71"/>
        <v>0</v>
      </c>
      <c r="AB149" s="1" t="str">
        <f ca="1">IF(AA149&gt;0,Y77&amp;Sprache!$E$71&amp;X77,"")</f>
        <v/>
      </c>
      <c r="AC149" s="2"/>
      <c r="AD149" s="137"/>
    </row>
    <row r="150" spans="25:30" x14ac:dyDescent="0.25">
      <c r="Y150" s="63" t="s">
        <v>30</v>
      </c>
      <c r="Z150" s="31" t="str">
        <f t="shared" ca="1" si="72"/>
        <v>Langenthal 1Thun</v>
      </c>
      <c r="AA150" s="1">
        <f t="shared" ca="1" si="71"/>
        <v>0</v>
      </c>
      <c r="AB150" s="1" t="str">
        <f ca="1">IF(AA150&gt;0,Y78&amp;Sprache!$E$71&amp;X78,"")</f>
        <v/>
      </c>
      <c r="AC150" s="2"/>
      <c r="AD150" s="137"/>
    </row>
    <row r="151" spans="25:30" x14ac:dyDescent="0.25">
      <c r="Y151" s="63" t="s">
        <v>31</v>
      </c>
      <c r="Z151" s="31" t="str">
        <f t="shared" ca="1" si="72"/>
        <v>Langenthal 13Thun 13_2</v>
      </c>
      <c r="AA151" s="1">
        <f t="shared" ca="1" si="71"/>
        <v>0</v>
      </c>
      <c r="AB151" s="1" t="str">
        <f ca="1">IF(AA151&gt;0,Y79&amp;Sprache!$E$71&amp;X79,"")</f>
        <v/>
      </c>
      <c r="AC151" s="2"/>
      <c r="AD151" s="137"/>
    </row>
    <row r="152" spans="25:30" x14ac:dyDescent="0.25">
      <c r="Y152" s="63" t="s">
        <v>32</v>
      </c>
      <c r="Z152" s="31" t="str">
        <f t="shared" ca="1" si="72"/>
        <v>Langenthal 2Murten 2</v>
      </c>
      <c r="AA152" s="1">
        <f t="shared" ca="1" si="71"/>
        <v>0</v>
      </c>
      <c r="AB152" s="1" t="str">
        <f ca="1">IF(AA152&gt;0,Y80&amp;Sprache!$E$71&amp;X80,"")</f>
        <v/>
      </c>
      <c r="AC152" s="2"/>
      <c r="AD152" s="137"/>
    </row>
    <row r="153" spans="25:30" x14ac:dyDescent="0.25">
      <c r="Y153" s="63" t="s">
        <v>33</v>
      </c>
      <c r="Z153" s="31" t="str">
        <f t="shared" ca="1" si="72"/>
        <v>Langenthal 11Burgdorf 11</v>
      </c>
      <c r="AA153" s="1">
        <f t="shared" ca="1" si="71"/>
        <v>0</v>
      </c>
      <c r="AB153" s="1" t="str">
        <f ca="1">IF(AA153&gt;0,Y81&amp;Sprache!$E$71&amp;X81,"")</f>
        <v/>
      </c>
      <c r="AC153" s="2"/>
      <c r="AD153" s="137"/>
    </row>
    <row r="154" spans="25:30" x14ac:dyDescent="0.25">
      <c r="Y154" s="63" t="s">
        <v>34</v>
      </c>
      <c r="Z154" s="31" t="str">
        <f t="shared" ca="1" si="72"/>
        <v>Murten 1Langenthal 1</v>
      </c>
      <c r="AA154" s="1">
        <f t="shared" ca="1" si="71"/>
        <v>0</v>
      </c>
      <c r="AB154" s="1" t="str">
        <f ca="1">IF(AA154&gt;0,Y82&amp;Sprache!$E$71&amp;X82,"")</f>
        <v/>
      </c>
      <c r="AC154" s="2"/>
      <c r="AD154" s="137"/>
    </row>
    <row r="155" spans="25:30" x14ac:dyDescent="0.25">
      <c r="Y155" s="63" t="s">
        <v>35</v>
      </c>
      <c r="Z155" s="31" t="str">
        <f t="shared" ca="1" si="72"/>
        <v>Thun 13_1Langenthal 13</v>
      </c>
      <c r="AA155" s="1">
        <f t="shared" ca="1" si="71"/>
        <v>0</v>
      </c>
      <c r="AB155" s="1" t="str">
        <f ca="1">IF(AA155&gt;0,Y83&amp;Sprache!$E$71&amp;X83,"")</f>
        <v/>
      </c>
      <c r="AC155" s="2"/>
      <c r="AD155" s="137"/>
    </row>
    <row r="156" spans="25:30" x14ac:dyDescent="0.25">
      <c r="Y156" s="63" t="s">
        <v>36</v>
      </c>
      <c r="Z156" s="31" t="str">
        <f t="shared" ca="1" si="72"/>
        <v/>
      </c>
      <c r="AA156" s="1">
        <f t="shared" ca="1" si="71"/>
        <v>0</v>
      </c>
      <c r="AB156" s="1" t="str">
        <f ca="1">IF(AA156&gt;0,Y84&amp;Sprache!$E$71&amp;X84,"")</f>
        <v/>
      </c>
      <c r="AC156" s="2"/>
      <c r="AD156" s="137"/>
    </row>
    <row r="157" spans="25:30" x14ac:dyDescent="0.25">
      <c r="Y157" s="63" t="s">
        <v>37</v>
      </c>
      <c r="Z157" s="31" t="str">
        <f t="shared" ca="1" si="72"/>
        <v/>
      </c>
      <c r="AA157" s="1">
        <f t="shared" ca="1" si="71"/>
        <v>0</v>
      </c>
      <c r="AB157" s="1" t="str">
        <f ca="1">IF(AA157&gt;0,Y85&amp;Sprache!$E$71&amp;X85,"")</f>
        <v/>
      </c>
      <c r="AC157" s="2"/>
      <c r="AD157" s="137"/>
    </row>
    <row r="158" spans="25:30" x14ac:dyDescent="0.25">
      <c r="Y158" s="63" t="s">
        <v>38</v>
      </c>
      <c r="Z158" s="31" t="str">
        <f t="shared" ca="1" si="72"/>
        <v/>
      </c>
      <c r="AA158" s="1">
        <f t="shared" ca="1" si="71"/>
        <v>0</v>
      </c>
      <c r="AB158" s="1" t="str">
        <f ca="1">IF(AA158&gt;0,Y86&amp;Sprache!$E$71&amp;X86,"")</f>
        <v/>
      </c>
      <c r="AC158" s="2"/>
      <c r="AD158" s="137"/>
    </row>
    <row r="159" spans="25:30" x14ac:dyDescent="0.25">
      <c r="Y159" s="63" t="s">
        <v>39</v>
      </c>
      <c r="Z159" s="31" t="str">
        <f t="shared" ca="1" si="72"/>
        <v/>
      </c>
      <c r="AA159" s="1">
        <f t="shared" ca="1" si="71"/>
        <v>0</v>
      </c>
      <c r="AB159" s="1" t="str">
        <f ca="1">IF(AA159&gt;0,Y87&amp;Sprache!$E$71&amp;X87,"")</f>
        <v/>
      </c>
      <c r="AC159" s="2"/>
      <c r="AD159" s="137"/>
    </row>
    <row r="160" spans="25:30" x14ac:dyDescent="0.25">
      <c r="Y160" s="63" t="s">
        <v>40</v>
      </c>
      <c r="Z160" s="31" t="str">
        <f t="shared" ca="1" si="72"/>
        <v/>
      </c>
      <c r="AA160" s="1">
        <f t="shared" ca="1" si="71"/>
        <v>0</v>
      </c>
      <c r="AB160" s="1" t="str">
        <f ca="1">IF(AA160&gt;0,Y88&amp;Sprache!$E$71&amp;X88,"")</f>
        <v/>
      </c>
      <c r="AC160" s="2"/>
      <c r="AD160" s="137"/>
    </row>
    <row r="161" spans="25:30" x14ac:dyDescent="0.25">
      <c r="Y161" s="63" t="s">
        <v>41</v>
      </c>
      <c r="Z161" s="31" t="str">
        <f t="shared" ca="1" si="72"/>
        <v/>
      </c>
      <c r="AA161" s="1">
        <f t="shared" ca="1" si="71"/>
        <v>0</v>
      </c>
      <c r="AB161" s="1" t="str">
        <f ca="1">IF(AA161&gt;0,Y89&amp;Sprache!$E$71&amp;X89,"")</f>
        <v/>
      </c>
      <c r="AC161" s="2"/>
      <c r="AD161" s="137"/>
    </row>
    <row r="162" spans="25:30" x14ac:dyDescent="0.25">
      <c r="Y162" s="63" t="s">
        <v>42</v>
      </c>
      <c r="Z162" s="31" t="str">
        <f t="shared" ca="1" si="72"/>
        <v/>
      </c>
      <c r="AA162" s="1">
        <f t="shared" ca="1" si="71"/>
        <v>0</v>
      </c>
      <c r="AB162" s="1" t="str">
        <f ca="1">IF(AA162&gt;0,Y90&amp;Sprache!$E$71&amp;X90,"")</f>
        <v/>
      </c>
      <c r="AC162" s="2"/>
      <c r="AD162" s="137"/>
    </row>
    <row r="163" spans="25:30" x14ac:dyDescent="0.25">
      <c r="Y163" s="63" t="s">
        <v>43</v>
      </c>
      <c r="Z163" s="31" t="str">
        <f t="shared" ca="1" si="72"/>
        <v/>
      </c>
      <c r="AA163" s="1">
        <f t="shared" ca="1" si="71"/>
        <v>0</v>
      </c>
      <c r="AB163" s="1" t="str">
        <f ca="1">IF(AA163&gt;0,Y91&amp;Sprache!$E$71&amp;X91,"")</f>
        <v/>
      </c>
      <c r="AC163" s="2"/>
      <c r="AD163" s="137"/>
    </row>
    <row r="164" spans="25:30" x14ac:dyDescent="0.25">
      <c r="Y164" s="63" t="s">
        <v>44</v>
      </c>
      <c r="Z164" s="31" t="str">
        <f t="shared" ca="1" si="72"/>
        <v/>
      </c>
      <c r="AA164" s="1">
        <f t="shared" ca="1" si="71"/>
        <v>0</v>
      </c>
      <c r="AB164" s="1" t="str">
        <f ca="1">IF(AA164&gt;0,Y92&amp;Sprache!$E$71&amp;X92,"")</f>
        <v/>
      </c>
      <c r="AC164" s="2"/>
      <c r="AD164" s="137"/>
    </row>
    <row r="165" spans="25:30" x14ac:dyDescent="0.25">
      <c r="Y165" s="63" t="s">
        <v>45</v>
      </c>
      <c r="Z165" s="31" t="str">
        <f t="shared" ca="1" si="72"/>
        <v/>
      </c>
      <c r="AA165" s="1">
        <f t="shared" ca="1" si="71"/>
        <v>0</v>
      </c>
      <c r="AB165" s="1" t="str">
        <f ca="1">IF(AA165&gt;0,Y93&amp;Sprache!$E$71&amp;X93,"")</f>
        <v/>
      </c>
      <c r="AC165" s="2"/>
      <c r="AD165" s="137"/>
    </row>
    <row r="166" spans="25:30" x14ac:dyDescent="0.25">
      <c r="Y166" s="63" t="s">
        <v>46</v>
      </c>
      <c r="Z166" s="31" t="str">
        <f t="shared" si="72"/>
        <v/>
      </c>
      <c r="AA166" s="1">
        <f t="shared" si="71"/>
        <v>0</v>
      </c>
      <c r="AB166" s="1" t="str">
        <f>IF(AA166&gt;0,Y94&amp;Sprache!$E$71&amp;X94,"")</f>
        <v/>
      </c>
      <c r="AC166" s="2"/>
      <c r="AD166" s="137"/>
    </row>
    <row r="167" spans="25:30" x14ac:dyDescent="0.25">
      <c r="Y167" s="63" t="s">
        <v>47</v>
      </c>
      <c r="Z167" s="31" t="str">
        <f t="shared" si="72"/>
        <v/>
      </c>
      <c r="AA167" s="1">
        <f t="shared" si="71"/>
        <v>0</v>
      </c>
      <c r="AB167" s="1" t="str">
        <f>IF(AA167&gt;0,Y95&amp;Sprache!$E$71&amp;X95,"")</f>
        <v/>
      </c>
      <c r="AC167" s="2"/>
      <c r="AD167" s="137"/>
    </row>
    <row r="168" spans="25:30" x14ac:dyDescent="0.25">
      <c r="Y168" s="63" t="s">
        <v>48</v>
      </c>
      <c r="Z168" s="31" t="str">
        <f t="shared" si="72"/>
        <v/>
      </c>
      <c r="AA168" s="1">
        <f t="shared" si="71"/>
        <v>0</v>
      </c>
      <c r="AB168" s="1" t="str">
        <f>IF(AA168&gt;0,Y96&amp;Sprache!$E$71&amp;X96,"")</f>
        <v/>
      </c>
      <c r="AC168" s="2"/>
      <c r="AD168" s="137"/>
    </row>
    <row r="169" spans="25:30" x14ac:dyDescent="0.25">
      <c r="Y169" s="63" t="s">
        <v>49</v>
      </c>
      <c r="Z169" s="31" t="str">
        <f t="shared" si="72"/>
        <v/>
      </c>
      <c r="AA169" s="1">
        <f t="shared" si="71"/>
        <v>0</v>
      </c>
      <c r="AB169" s="1" t="str">
        <f>IF(AA169&gt;0,Y97&amp;Sprache!$E$71&amp;X97,"")</f>
        <v/>
      </c>
      <c r="AC169" s="2"/>
      <c r="AD169" s="137"/>
    </row>
    <row r="170" spans="25:30" x14ac:dyDescent="0.25">
      <c r="Y170" s="63" t="s">
        <v>50</v>
      </c>
      <c r="Z170" s="31" t="str">
        <f t="shared" si="72"/>
        <v/>
      </c>
      <c r="AA170" s="1">
        <f t="shared" si="71"/>
        <v>0</v>
      </c>
      <c r="AB170" s="1" t="str">
        <f>IF(AA170&gt;0,Y98&amp;Sprache!$E$71&amp;X98,"")</f>
        <v/>
      </c>
      <c r="AC170" s="2"/>
      <c r="AD170" s="137"/>
    </row>
    <row r="171" spans="25:30" x14ac:dyDescent="0.25">
      <c r="Y171" s="63" t="s">
        <v>51</v>
      </c>
      <c r="Z171" s="31" t="str">
        <f t="shared" si="72"/>
        <v/>
      </c>
      <c r="AA171" s="1">
        <f t="shared" si="71"/>
        <v>0</v>
      </c>
      <c r="AB171" s="1" t="str">
        <f>IF(AA171&gt;0,Y99&amp;Sprache!$E$71&amp;X99,"")</f>
        <v/>
      </c>
      <c r="AC171" s="2"/>
      <c r="AD171" s="137"/>
    </row>
    <row r="172" spans="25:30" x14ac:dyDescent="0.25">
      <c r="Y172" s="63" t="s">
        <v>60</v>
      </c>
      <c r="Z172" s="31" t="str">
        <f t="shared" si="72"/>
        <v/>
      </c>
      <c r="AA172" s="1">
        <f t="shared" si="71"/>
        <v>0</v>
      </c>
      <c r="AB172" s="1" t="str">
        <f>IF(AA172&gt;0,Y100&amp;Sprache!$E$71&amp;X100,"")</f>
        <v/>
      </c>
      <c r="AC172" s="2"/>
      <c r="AD172" s="137"/>
    </row>
    <row r="173" spans="25:30" x14ac:dyDescent="0.25">
      <c r="Y173" s="63" t="s">
        <v>61</v>
      </c>
      <c r="Z173" s="31" t="str">
        <f t="shared" si="72"/>
        <v/>
      </c>
      <c r="AA173" s="1">
        <f t="shared" si="71"/>
        <v>0</v>
      </c>
      <c r="AB173" s="1" t="str">
        <f>IF(AA173&gt;0,Y101&amp;Sprache!$E$71&amp;X101,"")</f>
        <v/>
      </c>
      <c r="AC173" s="2"/>
      <c r="AD173" s="137"/>
    </row>
    <row r="174" spans="25:30" x14ac:dyDescent="0.25">
      <c r="Y174" s="63" t="s">
        <v>62</v>
      </c>
      <c r="Z174" s="31" t="str">
        <f t="shared" si="72"/>
        <v/>
      </c>
      <c r="AA174" s="1">
        <f t="shared" si="71"/>
        <v>0</v>
      </c>
      <c r="AB174" s="1" t="str">
        <f>IF(AA174&gt;0,Y102&amp;Sprache!$E$71&amp;X102,"")</f>
        <v/>
      </c>
      <c r="AC174" s="2"/>
      <c r="AD174" s="137"/>
    </row>
    <row r="175" spans="25:30" x14ac:dyDescent="0.25">
      <c r="Y175" s="63" t="s">
        <v>63</v>
      </c>
      <c r="Z175" s="31" t="str">
        <f t="shared" si="72"/>
        <v/>
      </c>
      <c r="AA175" s="1">
        <f t="shared" si="71"/>
        <v>0</v>
      </c>
      <c r="AB175" s="1" t="str">
        <f>IF(AA175&gt;0,Y103&amp;Sprache!$E$71&amp;X103,"")</f>
        <v/>
      </c>
      <c r="AC175" s="2"/>
      <c r="AD175" s="137"/>
    </row>
    <row r="176" spans="25:30" x14ac:dyDescent="0.25">
      <c r="Y176" s="63" t="s">
        <v>64</v>
      </c>
      <c r="Z176" s="31" t="str">
        <f t="shared" si="72"/>
        <v/>
      </c>
      <c r="AA176" s="1">
        <f t="shared" si="71"/>
        <v>0</v>
      </c>
      <c r="AB176" s="1" t="str">
        <f>IF(AA176&gt;0,Y104&amp;Sprache!$E$71&amp;X104,"")</f>
        <v/>
      </c>
      <c r="AC176" s="2"/>
      <c r="AD176" s="137"/>
    </row>
    <row r="177" spans="25:30" x14ac:dyDescent="0.25">
      <c r="Y177" s="63" t="s">
        <v>65</v>
      </c>
      <c r="Z177" s="31" t="str">
        <f t="shared" si="72"/>
        <v/>
      </c>
      <c r="AA177" s="1">
        <f t="shared" si="71"/>
        <v>0</v>
      </c>
      <c r="AB177" s="1" t="str">
        <f>IF(AA177&gt;0,Y105&amp;Sprache!$E$71&amp;X105,"")</f>
        <v/>
      </c>
      <c r="AC177" s="2"/>
      <c r="AD177" s="137"/>
    </row>
    <row r="178" spans="25:30" x14ac:dyDescent="0.25">
      <c r="Y178" s="63" t="s">
        <v>66</v>
      </c>
      <c r="Z178" s="31" t="str">
        <f t="shared" si="72"/>
        <v/>
      </c>
      <c r="AA178" s="1">
        <f t="shared" si="71"/>
        <v>0</v>
      </c>
      <c r="AB178" s="1" t="str">
        <f>IF(AA178&gt;0,Y106&amp;Sprache!$E$71&amp;X106,"")</f>
        <v/>
      </c>
      <c r="AC178" s="2"/>
      <c r="AD178" s="137"/>
    </row>
    <row r="179" spans="25:30" x14ac:dyDescent="0.25">
      <c r="Y179" s="63" t="s">
        <v>67</v>
      </c>
      <c r="Z179" s="31" t="str">
        <f t="shared" si="72"/>
        <v/>
      </c>
      <c r="AA179" s="1">
        <f t="shared" si="71"/>
        <v>0</v>
      </c>
      <c r="AB179" s="1" t="str">
        <f>IF(AA179&gt;0,Y107&amp;Sprache!$E$71&amp;X107,"")</f>
        <v/>
      </c>
      <c r="AC179" s="2"/>
      <c r="AD179" s="137"/>
    </row>
    <row r="180" spans="25:30" x14ac:dyDescent="0.25">
      <c r="Y180" s="63" t="s">
        <v>68</v>
      </c>
      <c r="Z180" s="31" t="str">
        <f t="shared" si="72"/>
        <v/>
      </c>
      <c r="AA180" s="1">
        <f t="shared" si="71"/>
        <v>0</v>
      </c>
      <c r="AB180" s="1" t="str">
        <f>IF(AA180&gt;0,Y108&amp;Sprache!$E$71&amp;X108,"")</f>
        <v/>
      </c>
      <c r="AC180" s="2"/>
      <c r="AD180" s="137"/>
    </row>
    <row r="181" spans="25:30" x14ac:dyDescent="0.25">
      <c r="Y181" s="63" t="s">
        <v>69</v>
      </c>
      <c r="Z181" s="31" t="str">
        <f t="shared" si="72"/>
        <v/>
      </c>
      <c r="AA181" s="1">
        <f t="shared" si="71"/>
        <v>0</v>
      </c>
      <c r="AB181" s="1" t="str">
        <f>IF(AA181&gt;0,Y109&amp;Sprache!$E$71&amp;X109,"")</f>
        <v/>
      </c>
      <c r="AC181" s="2"/>
      <c r="AD181" s="137"/>
    </row>
    <row r="182" spans="25:30" x14ac:dyDescent="0.25">
      <c r="Y182" s="63" t="s">
        <v>70</v>
      </c>
      <c r="Z182" s="31" t="str">
        <f t="shared" si="72"/>
        <v/>
      </c>
      <c r="AA182" s="1">
        <f t="shared" si="71"/>
        <v>0</v>
      </c>
      <c r="AB182" s="1" t="str">
        <f>IF(AA182&gt;0,Y110&amp;Sprache!$E$71&amp;X110,"")</f>
        <v/>
      </c>
      <c r="AC182" s="2"/>
      <c r="AD182" s="137"/>
    </row>
    <row r="183" spans="25:30" x14ac:dyDescent="0.25">
      <c r="Y183" s="63" t="s">
        <v>71</v>
      </c>
      <c r="Z183" s="31" t="str">
        <f t="shared" si="72"/>
        <v/>
      </c>
      <c r="AA183" s="1">
        <f t="shared" si="71"/>
        <v>0</v>
      </c>
      <c r="AB183" s="1" t="str">
        <f>IF(AA183&gt;0,Y111&amp;Sprache!$E$71&amp;X111,"")</f>
        <v/>
      </c>
      <c r="AC183" s="2"/>
      <c r="AD183" s="137"/>
    </row>
    <row r="184" spans="25:30" x14ac:dyDescent="0.25">
      <c r="Y184" s="63" t="s">
        <v>72</v>
      </c>
      <c r="Z184" s="31" t="str">
        <f t="shared" si="72"/>
        <v/>
      </c>
      <c r="AA184" s="1">
        <f t="shared" si="71"/>
        <v>0</v>
      </c>
      <c r="AB184" s="1" t="str">
        <f>IF(AA184&gt;0,Y112&amp;Sprache!$E$71&amp;X112,"")</f>
        <v/>
      </c>
      <c r="AC184" s="2"/>
      <c r="AD184" s="137"/>
    </row>
    <row r="185" spans="25:30" x14ac:dyDescent="0.25">
      <c r="Y185" s="63" t="s">
        <v>73</v>
      </c>
      <c r="Z185" s="31" t="str">
        <f t="shared" si="72"/>
        <v/>
      </c>
      <c r="AA185" s="1">
        <f t="shared" si="71"/>
        <v>0</v>
      </c>
      <c r="AB185" s="1" t="str">
        <f>IF(AA185&gt;0,Y113&amp;Sprache!$E$71&amp;X113,"")</f>
        <v/>
      </c>
      <c r="AC185" s="2"/>
      <c r="AD185" s="137"/>
    </row>
    <row r="186" spans="25:30" x14ac:dyDescent="0.25">
      <c r="Y186" s="63" t="s">
        <v>74</v>
      </c>
      <c r="Z186" s="31" t="str">
        <f t="shared" si="72"/>
        <v/>
      </c>
      <c r="AA186" s="1">
        <f t="shared" si="71"/>
        <v>0</v>
      </c>
      <c r="AB186" s="1" t="str">
        <f>IF(AA186&gt;0,Y114&amp;Sprache!$E$71&amp;X114,"")</f>
        <v/>
      </c>
      <c r="AC186" s="2"/>
      <c r="AD186" s="137"/>
    </row>
    <row r="187" spans="25:30" x14ac:dyDescent="0.25">
      <c r="Y187" s="63" t="s">
        <v>75</v>
      </c>
      <c r="Z187" s="31" t="str">
        <f t="shared" si="72"/>
        <v/>
      </c>
      <c r="AA187" s="1">
        <f t="shared" si="71"/>
        <v>0</v>
      </c>
      <c r="AB187" s="1" t="str">
        <f>IF(AA187&gt;0,Y115&amp;Sprache!$E$71&amp;X115,"")</f>
        <v/>
      </c>
      <c r="AC187" s="2"/>
      <c r="AD187" s="137"/>
    </row>
    <row r="188" spans="25:30" x14ac:dyDescent="0.25">
      <c r="Y188" s="63" t="s">
        <v>76</v>
      </c>
      <c r="Z188" s="31" t="str">
        <f t="shared" si="72"/>
        <v/>
      </c>
      <c r="AA188" s="1">
        <f t="shared" si="71"/>
        <v>0</v>
      </c>
      <c r="AB188" s="1" t="str">
        <f>IF(AA188&gt;0,Y116&amp;Sprache!$E$71&amp;X116,"")</f>
        <v/>
      </c>
      <c r="AC188" s="2"/>
      <c r="AD188" s="137"/>
    </row>
    <row r="189" spans="25:30" x14ac:dyDescent="0.25">
      <c r="Y189" s="63" t="s">
        <v>77</v>
      </c>
      <c r="Z189" s="31" t="str">
        <f t="shared" si="72"/>
        <v/>
      </c>
      <c r="AA189" s="1">
        <f t="shared" si="71"/>
        <v>0</v>
      </c>
      <c r="AB189" s="1" t="str">
        <f>IF(AA189&gt;0,Y117&amp;Sprache!$E$71&amp;X117,"")</f>
        <v/>
      </c>
      <c r="AC189" s="2"/>
      <c r="AD189" s="137"/>
    </row>
    <row r="190" spans="25:30" x14ac:dyDescent="0.25">
      <c r="Y190" s="63" t="s">
        <v>78</v>
      </c>
      <c r="Z190" s="31" t="str">
        <f t="shared" si="72"/>
        <v/>
      </c>
      <c r="AA190" s="1">
        <f t="shared" si="71"/>
        <v>0</v>
      </c>
      <c r="AB190" s="1" t="str">
        <f>IF(AA190&gt;0,Y118&amp;Sprache!$E$71&amp;X118,"")</f>
        <v/>
      </c>
      <c r="AC190" s="2"/>
      <c r="AD190" s="137"/>
    </row>
    <row r="191" spans="25:30" x14ac:dyDescent="0.25">
      <c r="Y191" s="63" t="s">
        <v>79</v>
      </c>
      <c r="Z191" s="31" t="str">
        <f t="shared" si="72"/>
        <v/>
      </c>
      <c r="AA191" s="1">
        <f t="shared" si="71"/>
        <v>0</v>
      </c>
      <c r="AB191" s="1" t="str">
        <f>IF(AA191&gt;0,Y119&amp;Sprache!$E$71&amp;X119,"")</f>
        <v/>
      </c>
      <c r="AC191" s="2"/>
      <c r="AD191" s="137"/>
    </row>
    <row r="192" spans="25:30" x14ac:dyDescent="0.25">
      <c r="Y192" s="63" t="s">
        <v>80</v>
      </c>
      <c r="Z192" s="31" t="str">
        <f t="shared" si="72"/>
        <v/>
      </c>
      <c r="AA192" s="1">
        <f t="shared" si="71"/>
        <v>0</v>
      </c>
      <c r="AB192" s="1" t="str">
        <f>IF(AA192&gt;0,Y120&amp;Sprache!$E$71&amp;X120,"")</f>
        <v/>
      </c>
      <c r="AC192" s="2"/>
      <c r="AD192" s="137"/>
    </row>
    <row r="193" spans="25:30" x14ac:dyDescent="0.25">
      <c r="Y193" s="63" t="s">
        <v>81</v>
      </c>
      <c r="Z193" s="31" t="str">
        <f t="shared" si="72"/>
        <v/>
      </c>
      <c r="AA193" s="1">
        <f t="shared" si="71"/>
        <v>0</v>
      </c>
      <c r="AB193" s="1" t="str">
        <f>IF(AA193&gt;0,Y121&amp;Sprache!$E$71&amp;X121,"")</f>
        <v/>
      </c>
      <c r="AC193" s="2"/>
      <c r="AD193" s="137"/>
    </row>
    <row r="194" spans="25:30" x14ac:dyDescent="0.25">
      <c r="Y194" s="63" t="s">
        <v>82</v>
      </c>
      <c r="Z194" s="31" t="str">
        <f t="shared" si="72"/>
        <v/>
      </c>
      <c r="AA194" s="1">
        <f t="shared" si="71"/>
        <v>0</v>
      </c>
      <c r="AB194" s="1" t="str">
        <f>IF(AA194&gt;0,Y122&amp;Sprache!$E$71&amp;X122,"")</f>
        <v/>
      </c>
      <c r="AC194" s="2"/>
      <c r="AD194" s="137"/>
    </row>
    <row r="195" spans="25:30" x14ac:dyDescent="0.25">
      <c r="Y195" s="63" t="s">
        <v>83</v>
      </c>
      <c r="Z195" s="31" t="str">
        <f t="shared" si="72"/>
        <v/>
      </c>
      <c r="AA195" s="1">
        <f t="shared" si="71"/>
        <v>0</v>
      </c>
      <c r="AB195" s="1" t="str">
        <f>IF(AA195&gt;0,Y123&amp;Sprache!$E$71&amp;X123,"")</f>
        <v/>
      </c>
      <c r="AC195" s="2"/>
      <c r="AD195" s="137"/>
    </row>
    <row r="196" spans="25:30" x14ac:dyDescent="0.25">
      <c r="Y196" s="63" t="s">
        <v>84</v>
      </c>
      <c r="Z196" s="31" t="str">
        <f t="shared" si="72"/>
        <v/>
      </c>
      <c r="AA196" s="1">
        <f t="shared" si="71"/>
        <v>0</v>
      </c>
      <c r="AB196" s="1" t="str">
        <f>IF(AA196&gt;0,Y124&amp;Sprache!$E$71&amp;X124,"")</f>
        <v/>
      </c>
      <c r="AC196" s="2"/>
      <c r="AD196" s="137"/>
    </row>
    <row r="197" spans="25:30" x14ac:dyDescent="0.25">
      <c r="Y197" s="63" t="s">
        <v>85</v>
      </c>
      <c r="Z197" s="31" t="str">
        <f t="shared" si="72"/>
        <v/>
      </c>
      <c r="AA197" s="1">
        <f t="shared" si="71"/>
        <v>0</v>
      </c>
      <c r="AB197" s="1" t="str">
        <f>IF(AA197&gt;0,Y125&amp;Sprache!$E$71&amp;X125,"")</f>
        <v/>
      </c>
      <c r="AC197" s="2"/>
      <c r="AD197" s="137"/>
    </row>
    <row r="198" spans="25:30" x14ac:dyDescent="0.25">
      <c r="Y198" s="63" t="s">
        <v>86</v>
      </c>
      <c r="Z198" s="31" t="str">
        <f t="shared" si="72"/>
        <v/>
      </c>
      <c r="AA198" s="1">
        <f t="shared" si="71"/>
        <v>0</v>
      </c>
      <c r="AB198" s="1" t="str">
        <f>IF(AA198&gt;0,Y126&amp;Sprache!$E$71&amp;X126,"")</f>
        <v/>
      </c>
      <c r="AC198" s="2"/>
      <c r="AD198" s="137"/>
    </row>
    <row r="199" spans="25:30" x14ac:dyDescent="0.25">
      <c r="Y199" s="63" t="s">
        <v>87</v>
      </c>
      <c r="Z199" s="31" t="str">
        <f t="shared" si="72"/>
        <v/>
      </c>
      <c r="AA199" s="1">
        <f t="shared" si="71"/>
        <v>0</v>
      </c>
      <c r="AB199" s="1" t="str">
        <f>IF(AA199&gt;0,Y127&amp;Sprache!$E$71&amp;X127,"")</f>
        <v/>
      </c>
      <c r="AC199" s="2"/>
      <c r="AD199" s="137"/>
    </row>
    <row r="200" spans="25:30" x14ac:dyDescent="0.25">
      <c r="Y200" s="63" t="s">
        <v>88</v>
      </c>
      <c r="Z200" s="31" t="str">
        <f t="shared" si="72"/>
        <v/>
      </c>
      <c r="AA200" s="1">
        <f t="shared" si="71"/>
        <v>0</v>
      </c>
      <c r="AB200" s="1" t="str">
        <f>IF(AA200&gt;0,Y128&amp;Sprache!$E$71&amp;X128,"")</f>
        <v/>
      </c>
      <c r="AC200" s="2"/>
      <c r="AD200" s="137"/>
    </row>
    <row r="201" spans="25:30" x14ac:dyDescent="0.25">
      <c r="Y201" s="63" t="s">
        <v>89</v>
      </c>
      <c r="Z201" s="31" t="str">
        <f t="shared" si="72"/>
        <v/>
      </c>
      <c r="AA201" s="1">
        <f t="shared" ref="AA201:AA207" si="73">AA129</f>
        <v>0</v>
      </c>
      <c r="AB201" s="1" t="str">
        <f>IF(AA201&gt;0,Y129&amp;Sprache!$E$71&amp;X129,"")</f>
        <v/>
      </c>
      <c r="AC201" s="2"/>
      <c r="AD201" s="137"/>
    </row>
    <row r="202" spans="25:30" x14ac:dyDescent="0.25">
      <c r="Y202" s="63" t="s">
        <v>90</v>
      </c>
      <c r="Z202" s="31" t="str">
        <f t="shared" ref="Z202:Z206" si="74">W130&amp;V130</f>
        <v/>
      </c>
      <c r="AA202" s="1">
        <f t="shared" si="73"/>
        <v>0</v>
      </c>
      <c r="AB202" s="1" t="str">
        <f>IF(AA202&gt;0,Y130&amp;Sprache!$E$71&amp;X130,"")</f>
        <v/>
      </c>
      <c r="AC202" s="2"/>
      <c r="AD202" s="137"/>
    </row>
    <row r="203" spans="25:30" x14ac:dyDescent="0.25">
      <c r="Y203" s="63" t="s">
        <v>91</v>
      </c>
      <c r="Z203" s="31" t="str">
        <f t="shared" si="74"/>
        <v/>
      </c>
      <c r="AA203" s="1">
        <f t="shared" si="73"/>
        <v>0</v>
      </c>
      <c r="AB203" s="1" t="str">
        <f>IF(AA203&gt;0,Y131&amp;Sprache!$E$71&amp;X131,"")</f>
        <v/>
      </c>
      <c r="AC203" s="2"/>
      <c r="AD203" s="137"/>
    </row>
    <row r="204" spans="25:30" x14ac:dyDescent="0.25">
      <c r="Y204" s="63" t="s">
        <v>92</v>
      </c>
      <c r="Z204" s="31" t="str">
        <f t="shared" si="74"/>
        <v/>
      </c>
      <c r="AA204" s="1">
        <f t="shared" si="73"/>
        <v>0</v>
      </c>
      <c r="AB204" s="1" t="str">
        <f>IF(AA204&gt;0,Y132&amp;Sprache!$E$71&amp;X132,"")</f>
        <v/>
      </c>
      <c r="AC204" s="2"/>
      <c r="AD204" s="137"/>
    </row>
    <row r="205" spans="25:30" x14ac:dyDescent="0.25">
      <c r="Y205" s="63" t="s">
        <v>93</v>
      </c>
      <c r="Z205" s="31" t="str">
        <f t="shared" si="74"/>
        <v/>
      </c>
      <c r="AA205" s="1">
        <f t="shared" si="73"/>
        <v>0</v>
      </c>
      <c r="AB205" s="1" t="str">
        <f>IF(AA205&gt;0,Y133&amp;Sprache!$E$71&amp;X133,"")</f>
        <v/>
      </c>
      <c r="AC205" s="2"/>
      <c r="AD205" s="137"/>
    </row>
    <row r="206" spans="25:30" x14ac:dyDescent="0.25">
      <c r="Y206" s="63" t="s">
        <v>94</v>
      </c>
      <c r="Z206" s="31" t="str">
        <f t="shared" si="74"/>
        <v/>
      </c>
      <c r="AA206" s="1">
        <f t="shared" si="73"/>
        <v>0</v>
      </c>
      <c r="AB206" s="1" t="str">
        <f>IF(AA206&gt;0,Y134&amp;Sprache!$E$71&amp;X134,"")</f>
        <v/>
      </c>
      <c r="AC206" s="2"/>
      <c r="AD206" s="137"/>
    </row>
    <row r="207" spans="25:30" ht="12" thickBot="1" x14ac:dyDescent="0.3">
      <c r="Y207" s="64" t="s">
        <v>95</v>
      </c>
      <c r="Z207" s="33" t="str">
        <f>W135&amp;V135</f>
        <v/>
      </c>
      <c r="AA207" s="34">
        <f t="shared" si="73"/>
        <v>0</v>
      </c>
      <c r="AB207" s="138" t="str">
        <f>IF(AA207&gt;0,Y135&amp;Sprache!$E$71&amp;X135,"")</f>
        <v/>
      </c>
      <c r="AC207" s="140"/>
      <c r="AD207" s="139"/>
    </row>
    <row r="208" spans="25:30" ht="12" thickTop="1" x14ac:dyDescent="0.25"/>
  </sheetData>
  <mergeCells count="14">
    <mergeCell ref="E29:L29"/>
    <mergeCell ref="M29:T29"/>
    <mergeCell ref="U29:AB29"/>
    <mergeCell ref="AC29:AJ29"/>
    <mergeCell ref="AK29:AR29"/>
    <mergeCell ref="AS29:AZ29"/>
    <mergeCell ref="BA29:BH29"/>
    <mergeCell ref="BI29:BP29"/>
    <mergeCell ref="AE63:AF63"/>
    <mergeCell ref="W3:AA3"/>
    <mergeCell ref="AB3:AF3"/>
    <mergeCell ref="AG3:AK3"/>
    <mergeCell ref="AL3:AP3"/>
    <mergeCell ref="AD15:AH15"/>
  </mergeCells>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sheetPr codeName="Tabelle16"/>
  <dimension ref="A1:CB208"/>
  <sheetViews>
    <sheetView zoomScaleNormal="100" workbookViewId="0"/>
  </sheetViews>
  <sheetFormatPr baseColWidth="10" defaultColWidth="2.7265625" defaultRowHeight="11.5" x14ac:dyDescent="0.25"/>
  <cols>
    <col min="1" max="2" width="4.7265625" style="8" customWidth="1"/>
    <col min="3" max="3" width="8.1796875" style="8" customWidth="1"/>
    <col min="4" max="4" width="6.81640625" style="8" customWidth="1"/>
    <col min="5" max="5" width="7.1796875" style="8" customWidth="1"/>
    <col min="6" max="6" width="11.26953125" style="8" customWidth="1"/>
    <col min="7" max="7" width="7.453125" style="8" customWidth="1"/>
    <col min="8" max="9" width="6.453125" style="8" customWidth="1"/>
    <col min="10" max="10" width="8.26953125" style="8" customWidth="1"/>
    <col min="11" max="11" width="7.453125" style="8" customWidth="1"/>
    <col min="12" max="12" width="16.26953125" style="8" customWidth="1"/>
    <col min="13" max="13" width="6.26953125" style="8" customWidth="1"/>
    <col min="14" max="14" width="7.1796875" style="8" customWidth="1"/>
    <col min="15" max="15" width="9.81640625" style="8" customWidth="1"/>
    <col min="16" max="16" width="12.453125" style="8" customWidth="1"/>
    <col min="17" max="17" width="21" style="8" customWidth="1"/>
    <col min="18" max="18" width="8" style="8" customWidth="1"/>
    <col min="19" max="19" width="7.453125" style="8" customWidth="1"/>
    <col min="20" max="20" width="6" style="8" customWidth="1"/>
    <col min="21" max="21" width="5.7265625" style="8" customWidth="1"/>
    <col min="22" max="22" width="17.54296875" style="8" customWidth="1"/>
    <col min="23" max="23" width="21.1796875" style="8" customWidth="1"/>
    <col min="24" max="24" width="8.453125" style="8" customWidth="1"/>
    <col min="25" max="25" width="7.1796875" style="8" customWidth="1"/>
    <col min="26" max="26" width="14.453125" style="8" customWidth="1"/>
    <col min="27" max="27" width="8.7265625" style="8" customWidth="1"/>
    <col min="28" max="28" width="8.81640625" style="8" customWidth="1"/>
    <col min="29" max="29" width="12.54296875" style="8" customWidth="1"/>
    <col min="30" max="30" width="10.54296875" style="8" customWidth="1"/>
    <col min="31" max="31" width="12.81640625" style="8" customWidth="1"/>
    <col min="32" max="32" width="8" style="8" customWidth="1"/>
    <col min="33" max="33" width="9" style="8" customWidth="1"/>
    <col min="34" max="34" width="10" style="8" customWidth="1"/>
    <col min="35" max="35" width="9.26953125" style="8" customWidth="1"/>
    <col min="36" max="36" width="8" style="8" customWidth="1"/>
    <col min="37" max="39" width="4.7265625" style="8" customWidth="1"/>
    <col min="40" max="40" width="8.54296875" style="8" customWidth="1"/>
    <col min="41" max="41" width="9" style="8" customWidth="1"/>
    <col min="42" max="43" width="4.7265625" style="8" customWidth="1"/>
    <col min="44" max="44" width="7.54296875" style="8" customWidth="1"/>
    <col min="45" max="45" width="8.453125" style="8" customWidth="1"/>
    <col min="46" max="69" width="4.7265625" style="8" customWidth="1"/>
    <col min="70" max="80" width="6.7265625" style="8" customWidth="1"/>
    <col min="81" max="16384" width="2.7265625" style="8"/>
  </cols>
  <sheetData>
    <row r="1" spans="1:42" s="2" customFormat="1" x14ac:dyDescent="0.25"/>
    <row r="2" spans="1:42" s="2" customFormat="1" x14ac:dyDescent="0.25">
      <c r="B2" s="1"/>
      <c r="C2" s="1"/>
      <c r="D2" s="1"/>
      <c r="E2" s="1"/>
      <c r="F2" s="1"/>
      <c r="G2" s="1"/>
      <c r="H2" s="1"/>
      <c r="I2" s="1"/>
      <c r="J2" s="1"/>
      <c r="K2" s="1"/>
      <c r="L2" s="1"/>
      <c r="M2" s="1"/>
      <c r="N2" s="1"/>
      <c r="O2" s="1"/>
      <c r="P2" s="1"/>
      <c r="Q2" s="1"/>
      <c r="W2" s="2" t="s">
        <v>155</v>
      </c>
    </row>
    <row r="3" spans="1:42" s="2" customFormat="1" ht="13.5" customHeight="1" thickBot="1" x14ac:dyDescent="0.3">
      <c r="B3" s="1"/>
      <c r="C3" s="1"/>
      <c r="D3" s="1"/>
      <c r="E3" s="1"/>
      <c r="F3" s="1"/>
      <c r="G3" s="23" t="s">
        <v>109</v>
      </c>
      <c r="H3" s="23" t="s">
        <v>110</v>
      </c>
      <c r="I3" s="23" t="s">
        <v>111</v>
      </c>
      <c r="J3" s="23" t="s">
        <v>112</v>
      </c>
      <c r="K3" s="23" t="s">
        <v>105</v>
      </c>
      <c r="L3" s="24" t="s">
        <v>106</v>
      </c>
      <c r="M3" s="24" t="s">
        <v>107</v>
      </c>
      <c r="N3" s="24" t="s">
        <v>108</v>
      </c>
      <c r="O3" s="105">
        <f t="shared" ref="O3:V3" ca="1" si="0">IF(9-COUNTIF(O$17:O$25,"")&gt;1,O$16,99999)</f>
        <v>99999</v>
      </c>
      <c r="P3" s="106">
        <f t="shared" ca="1" si="0"/>
        <v>99999</v>
      </c>
      <c r="Q3" s="106">
        <f t="shared" ca="1" si="0"/>
        <v>99999</v>
      </c>
      <c r="R3" s="106">
        <f t="shared" ca="1" si="0"/>
        <v>99999</v>
      </c>
      <c r="S3" s="106">
        <f t="shared" ca="1" si="0"/>
        <v>99999</v>
      </c>
      <c r="T3" s="106">
        <f t="shared" ca="1" si="0"/>
        <v>99999</v>
      </c>
      <c r="U3" s="106">
        <f t="shared" ca="1" si="0"/>
        <v>99999</v>
      </c>
      <c r="V3" s="106">
        <f t="shared" ca="1" si="0"/>
        <v>99999</v>
      </c>
      <c r="W3" s="778">
        <f ca="1">IF($O$4&lt;10,$O$4,0)</f>
        <v>0</v>
      </c>
      <c r="X3" s="779"/>
      <c r="Y3" s="779"/>
      <c r="Z3" s="779"/>
      <c r="AA3" s="779"/>
      <c r="AB3" s="778">
        <f ca="1">IF($P$4&lt;10,$P$4,0)</f>
        <v>0</v>
      </c>
      <c r="AC3" s="779"/>
      <c r="AD3" s="779"/>
      <c r="AE3" s="779"/>
      <c r="AF3" s="779"/>
      <c r="AG3" s="778">
        <f ca="1">IF($Q$4&lt;10,$Q$4,0)</f>
        <v>0</v>
      </c>
      <c r="AH3" s="779"/>
      <c r="AI3" s="779"/>
      <c r="AJ3" s="779"/>
      <c r="AK3" s="779"/>
      <c r="AL3" s="778">
        <f ca="1">IF($R$4&lt;10,$R$4,0)</f>
        <v>0</v>
      </c>
      <c r="AM3" s="779"/>
      <c r="AN3" s="779"/>
      <c r="AO3" s="779"/>
      <c r="AP3" s="779"/>
    </row>
    <row r="4" spans="1:42" s="2" customFormat="1" ht="12" thickTop="1" x14ac:dyDescent="0.25">
      <c r="A4" s="48"/>
      <c r="B4" s="1">
        <v>1</v>
      </c>
      <c r="C4" s="18">
        <f ca="1">RANK(D4,$D$4:$D$12,1)</f>
        <v>1</v>
      </c>
      <c r="D4" s="1">
        <f ca="1">E4+ROW()/1000+(F4="")*10</f>
        <v>1.004</v>
      </c>
      <c r="E4" s="245">
        <f ca="1">IF($AI$15,RANK(AH17,AH$17:AH$25,1),RANK(X17,X$17:X$25,1))</f>
        <v>1</v>
      </c>
      <c r="F4" s="1" t="str">
        <f ca="1">$Q64</f>
        <v>Langenthal 1</v>
      </c>
      <c r="G4" s="1">
        <f t="shared" ref="G4:G12" ca="1" si="1">SUMIFS($X$64:$X$135,$V$64:$V$135,$F4)+SUMIFS($Y$64:$Y$135,$W$64:$W$135,$F4)</f>
        <v>8</v>
      </c>
      <c r="H4" s="1">
        <f t="shared" ref="H4:H12" ca="1" si="2">SUMIFS($Y$64:$Y$135,$V$64:$V$135,$F4)+SUMIFS($X$64:$X$135,$W$64:$W$135,$F4)</f>
        <v>2</v>
      </c>
      <c r="I4" s="1">
        <f t="shared" ref="I4:I12" ca="1" si="3">G4-H4</f>
        <v>6</v>
      </c>
      <c r="J4" s="1">
        <f ca="1">SUMIF($V$64:$V$135,F4,$AE$64:$AE$135)+SUMIF($W$64:$W$135,F4,$AF$64:$AF$135)</f>
        <v>9</v>
      </c>
      <c r="K4" s="1">
        <f t="shared" ref="K4:K12" ca="1" si="4">SUMPRODUCT(($V$64:$V$135=F4)*($X$64:$X$135&lt;&gt;""))+SUMPRODUCT(($W$64:$W$135=F4)*($Y$64:$Y$135&lt;&gt;""))</f>
        <v>3</v>
      </c>
      <c r="L4" s="1">
        <f t="shared" ref="L4:L12" ca="1" si="5">SUMPRODUCT(($V$64:$V$135=F4)*($X$64:$X$135&gt;$Y$64:$Y$135))+SUMPRODUCT(($W$64:$W$135=F4)*($X$64:$X$135&lt;$Y$64:$Y$135))</f>
        <v>3</v>
      </c>
      <c r="M4" s="1">
        <f t="shared" ref="M4:M12" ca="1" si="6">SUMPRODUCT(($V$64:$W$135=F4)*($X$64:$X$135=$Y$64:$Y$135)*($X$64:$X$135&lt;&gt;"")*($Y$64:$Y$135&lt;&gt;""))</f>
        <v>0</v>
      </c>
      <c r="N4" s="1">
        <f t="shared" ref="N4:N12" ca="1" si="7">SUMPRODUCT(($V$64:$V$135=F4)*($X$64:$X$135&lt;$Y$64:$Y$135))+SUMPRODUCT(($W$64:$W$135=F4)*($X$64:$X$135&gt;$Y$64:$Y$135))</f>
        <v>0</v>
      </c>
      <c r="O4" s="114">
        <f ca="1">SMALL($O$3:$V$3,1)</f>
        <v>99999</v>
      </c>
      <c r="P4" s="114">
        <f ca="1">SMALL($O$3:$V$3,2)</f>
        <v>99999</v>
      </c>
      <c r="Q4" s="114">
        <f ca="1">SMALL($O$3:$V$3,3)</f>
        <v>99999</v>
      </c>
      <c r="R4" s="114">
        <f ca="1">SMALL($O$3:$V$3,4)</f>
        <v>99999</v>
      </c>
      <c r="V4" s="1"/>
      <c r="W4" s="584" t="str">
        <f ca="1">IFERROR(INDEX($O$17:$V$25,ROW(A1),$W$3),"")</f>
        <v/>
      </c>
      <c r="X4" s="585" t="str">
        <f ca="1">INDEX($W$4:$W$12,MATCH(ROW(A1),$AA$4:$AA$12,0))</f>
        <v/>
      </c>
      <c r="Y4" s="586">
        <f ca="1">IF($W4="",99999,VLOOKUP($W4,$C$17:$Z$25,24,0))</f>
        <v>99999</v>
      </c>
      <c r="Z4" s="587">
        <f ca="1">RANK(Y4,Y$4:Y$12,1)+INDEX($E$4:$E$12,MATCH(W4,$F$4:$F$12,0))/100+ROW()/10000</f>
        <v>1.0504</v>
      </c>
      <c r="AA4" s="588">
        <f ca="1">RANK($Z4,$Z$4:$Z$12,1)</f>
        <v>1</v>
      </c>
      <c r="AB4" s="589" t="str">
        <f t="shared" ref="AB4:AB12" ca="1" si="8">IFERROR(INDEX($O$17:$V$25,ROW(A1),$AB$3),"")</f>
        <v/>
      </c>
      <c r="AC4" s="590" t="str">
        <f ca="1">INDEX($AB$4:$AB$12,MATCH(ROW(A1),$AF$4:$AF$12,0))</f>
        <v/>
      </c>
      <c r="AD4" s="591">
        <f ca="1">IF($AB4="",99999,VLOOKUP($AB4,$C$17:$Z$25,24,0))</f>
        <v>99999</v>
      </c>
      <c r="AE4" s="587">
        <f ca="1">RANK(AD4,AD$4:AD$12,1)+INDEX($E$4:$E$12,MATCH(AB4,$F$4:$F$12,0))/100+ROW()/10000</f>
        <v>1.0504</v>
      </c>
      <c r="AF4" s="587">
        <f ca="1">RANK($AE4,$AE$4:$AE$12,1)</f>
        <v>1</v>
      </c>
      <c r="AG4" s="589" t="str">
        <f t="shared" ref="AG4:AG12" ca="1" si="9">IFERROR(INDEX($O$17:$V$25,ROW(C1),$AG$3),"")</f>
        <v/>
      </c>
      <c r="AH4" s="590" t="str">
        <f ca="1">INDEX($AG$4:$AG$12,MATCH(ROW(A1),$AK$4:$AK$12,0))</f>
        <v/>
      </c>
      <c r="AI4" s="591">
        <f ca="1">IF($AG4="",99999,VLOOKUP($AG4,$C$17:$Z$25,24,0))</f>
        <v>99999</v>
      </c>
      <c r="AJ4" s="587">
        <f ca="1">RANK(AI4,AI$4:AI$12,1)+INDEX($E$4:$E$12,MATCH(AG4,$F$4:$F$12,0))/100+ROW()/10000</f>
        <v>1.0504</v>
      </c>
      <c r="AK4" s="592">
        <f ca="1">RANK($AJ4,$AJ$4:$AJ$12,1)</f>
        <v>1</v>
      </c>
      <c r="AL4" s="590" t="str">
        <f t="shared" ref="AL4:AL12" ca="1" si="10">IFERROR(INDEX($O$17:$V$25,ROW(E1),$AL$3),"")</f>
        <v/>
      </c>
      <c r="AM4" s="590" t="str">
        <f ca="1">INDEX($AL$4:$AL$12,MATCH(ROW(A1),$AP$4:$AP$12,0))</f>
        <v/>
      </c>
      <c r="AN4" s="591">
        <f ca="1">IF($AL4="",99999,VLOOKUP($AL4,$C$17:$Z$25,24,0))</f>
        <v>99999</v>
      </c>
      <c r="AO4" s="587">
        <f ca="1">RANK(AN4,AN$4:AN$12,1)+INDEX($E$4:$E$12,MATCH(AL4,$F$4:$F$12,0))/100+ROW()/10000</f>
        <v>1.0504</v>
      </c>
      <c r="AP4" s="592">
        <f ca="1">RANK($AO4,$AO$4:$AO$12,1)</f>
        <v>1</v>
      </c>
    </row>
    <row r="5" spans="1:42" s="2" customFormat="1" x14ac:dyDescent="0.25">
      <c r="A5" s="48"/>
      <c r="B5" s="1">
        <v>2</v>
      </c>
      <c r="C5" s="19">
        <f t="shared" ref="C5:C12" ca="1" si="11">RANK(D5,$D$4:$D$12,1)</f>
        <v>2</v>
      </c>
      <c r="D5" s="1">
        <f t="shared" ref="D5:D12" ca="1" si="12">E5+ROW()/1000+(F5="")*10</f>
        <v>2.0049999999999999</v>
      </c>
      <c r="E5" s="245">
        <f t="shared" ref="E5:E12" ca="1" si="13">IF($AI$15,RANK(AH18,AH$17:AH$25,1),RANK(X18,X$17:X$25,1))</f>
        <v>2</v>
      </c>
      <c r="F5" s="1" t="str">
        <f t="shared" ref="F5:F12" ca="1" si="14">$Q65</f>
        <v>Langenthal 13</v>
      </c>
      <c r="G5" s="1">
        <f t="shared" ca="1" si="1"/>
        <v>6</v>
      </c>
      <c r="H5" s="1">
        <f t="shared" ca="1" si="2"/>
        <v>7</v>
      </c>
      <c r="I5" s="1">
        <f t="shared" ca="1" si="3"/>
        <v>-1</v>
      </c>
      <c r="J5" s="1">
        <f t="shared" ref="J5:J12" ca="1" si="15">SUMIF($V$64:$V$135,F5,$AE$64:$AE$135)+SUMIF($W$64:$W$135,F5,$AF$64:$AF$135)</f>
        <v>6</v>
      </c>
      <c r="K5" s="1">
        <f t="shared" ca="1" si="4"/>
        <v>3</v>
      </c>
      <c r="L5" s="1">
        <f t="shared" ca="1" si="5"/>
        <v>2</v>
      </c>
      <c r="M5" s="1">
        <f t="shared" ca="1" si="6"/>
        <v>0</v>
      </c>
      <c r="N5" s="1">
        <f t="shared" ca="1" si="7"/>
        <v>1</v>
      </c>
      <c r="O5" s="21"/>
      <c r="P5" s="22"/>
      <c r="V5" s="1"/>
      <c r="W5" s="589" t="str">
        <f t="shared" ref="W5:W12" ca="1" si="16">IFERROR(INDEX($O$17:$V$25,ROW(A2),$W$3),"")</f>
        <v/>
      </c>
      <c r="X5" s="590" t="str">
        <f t="shared" ref="X5:X12" ca="1" si="17">INDEX($W$4:$W$12,MATCH(ROW(A2),$AA$4:$AA$12,0))</f>
        <v/>
      </c>
      <c r="Y5" s="587">
        <f t="shared" ref="Y5:Y12" ca="1" si="18">IF($W5="",99999,VLOOKUP($W5,$C$17:$Z$25,24,0))</f>
        <v>99999</v>
      </c>
      <c r="Z5" s="587">
        <f ca="1">RANK(Y5,Y$4:Y$12,1)+INDEX($E$4:$E$12,MATCH(W5,$F$4:$F$12,0))/100+ROW()/10000</f>
        <v>1.0505</v>
      </c>
      <c r="AA5" s="592">
        <f t="shared" ref="AA5:AA12" ca="1" si="19">RANK($Z5,$Z$4:$Z$12,1)</f>
        <v>2</v>
      </c>
      <c r="AB5" s="589" t="str">
        <f t="shared" ca="1" si="8"/>
        <v/>
      </c>
      <c r="AC5" s="590" t="str">
        <f t="shared" ref="AC5:AC12" ca="1" si="20">INDEX($AB$4:$AB$12,MATCH(ROW(A2),$AF$4:$AF$12,0))</f>
        <v/>
      </c>
      <c r="AD5" s="591">
        <f t="shared" ref="AD5:AD12" ca="1" si="21">IF($AB5="",99999,VLOOKUP($AB5,$C$17:$Z$25,24,0))</f>
        <v>99999</v>
      </c>
      <c r="AE5" s="587">
        <f ca="1">RANK(AD5,AD$4:AD$12,1)+INDEX($E$4:$E$12,MATCH(AB5,$F$4:$F$12,0))/100+ROW()/10000</f>
        <v>1.0505</v>
      </c>
      <c r="AF5" s="587">
        <f t="shared" ref="AF5:AF12" ca="1" si="22">RANK($AE5,$AE$4:$AE$12,1)</f>
        <v>2</v>
      </c>
      <c r="AG5" s="589" t="str">
        <f t="shared" ca="1" si="9"/>
        <v/>
      </c>
      <c r="AH5" s="590" t="str">
        <f t="shared" ref="AH5:AH12" ca="1" si="23">INDEX($AG$4:$AG$12,MATCH(ROW(A2),$AK$4:$AK$12,0))</f>
        <v/>
      </c>
      <c r="AI5" s="591">
        <f t="shared" ref="AI5:AI12" ca="1" si="24">IF($AG5="",99999,VLOOKUP($AG5,$C$17:$Z$25,24,0))</f>
        <v>99999</v>
      </c>
      <c r="AJ5" s="587">
        <f ca="1">RANK(AI5,AI$4:AI$12,1)+INDEX($E$4:$E$12,MATCH(AG5,$F$4:$F$12,0))/100+ROW()/10000</f>
        <v>1.0505</v>
      </c>
      <c r="AK5" s="592">
        <f t="shared" ref="AK5:AK12" ca="1" si="25">RANK($AJ5,$AJ$4:$AJ$12,1)</f>
        <v>2</v>
      </c>
      <c r="AL5" s="590" t="str">
        <f t="shared" ca="1" si="10"/>
        <v/>
      </c>
      <c r="AM5" s="590" t="str">
        <f t="shared" ref="AM5:AM12" ca="1" si="26">INDEX($AL$4:$AL$12,MATCH(ROW(A2),$AP$4:$AP$12,0))</f>
        <v/>
      </c>
      <c r="AN5" s="591">
        <f t="shared" ref="AN5:AN12" ca="1" si="27">IF($AL5="",99999,VLOOKUP($AL5,$C$17:$Z$25,24,0))</f>
        <v>99999</v>
      </c>
      <c r="AO5" s="587">
        <f ca="1">RANK(AN5,AN$4:AN$12,1)+INDEX($E$4:$E$12,MATCH(AL5,$F$4:$F$12,0))/100+ROW()/10000</f>
        <v>1.0505</v>
      </c>
      <c r="AP5" s="592">
        <f t="shared" ref="AP5:AP12" ca="1" si="28">RANK($AO5,$AO$4:$AO$12,1)</f>
        <v>2</v>
      </c>
    </row>
    <row r="6" spans="1:42" s="2" customFormat="1" x14ac:dyDescent="0.25">
      <c r="A6" s="48"/>
      <c r="B6" s="1">
        <v>3</v>
      </c>
      <c r="C6" s="19">
        <f t="shared" ca="1" si="11"/>
        <v>4</v>
      </c>
      <c r="D6" s="1">
        <f t="shared" ca="1" si="12"/>
        <v>4.0060000000000002</v>
      </c>
      <c r="E6" s="245">
        <f t="shared" ca="1" si="13"/>
        <v>4</v>
      </c>
      <c r="F6" s="1" t="str">
        <f t="shared" ca="1" si="14"/>
        <v>Murten 1</v>
      </c>
      <c r="G6" s="1">
        <f t="shared" ca="1" si="1"/>
        <v>5</v>
      </c>
      <c r="H6" s="1">
        <f t="shared" ca="1" si="2"/>
        <v>8</v>
      </c>
      <c r="I6" s="1">
        <f t="shared" ca="1" si="3"/>
        <v>-3</v>
      </c>
      <c r="J6" s="1">
        <f t="shared" ca="1" si="15"/>
        <v>1</v>
      </c>
      <c r="K6" s="1">
        <f t="shared" ca="1" si="4"/>
        <v>3</v>
      </c>
      <c r="L6" s="1">
        <f t="shared" ca="1" si="5"/>
        <v>0</v>
      </c>
      <c r="M6" s="1">
        <f t="shared" ca="1" si="6"/>
        <v>1</v>
      </c>
      <c r="N6" s="1">
        <f t="shared" ca="1" si="7"/>
        <v>2</v>
      </c>
      <c r="O6" s="21"/>
      <c r="P6" s="22"/>
      <c r="V6" s="1"/>
      <c r="W6" s="589" t="str">
        <f t="shared" ca="1" si="16"/>
        <v/>
      </c>
      <c r="X6" s="590" t="str">
        <f t="shared" ca="1" si="17"/>
        <v/>
      </c>
      <c r="Y6" s="587">
        <f t="shared" ca="1" si="18"/>
        <v>99999</v>
      </c>
      <c r="Z6" s="587">
        <f ca="1">RANK(Y6,Y$4:Y$12,1)+INDEX($E$4:$E$12,MATCH(W6,$F$4:$F$12,0))/100+ROW()/10000</f>
        <v>1.0506</v>
      </c>
      <c r="AA6" s="592">
        <f t="shared" ca="1" si="19"/>
        <v>3</v>
      </c>
      <c r="AB6" s="589" t="str">
        <f t="shared" ca="1" si="8"/>
        <v/>
      </c>
      <c r="AC6" s="590" t="str">
        <f t="shared" ca="1" si="20"/>
        <v/>
      </c>
      <c r="AD6" s="591">
        <f t="shared" ca="1" si="21"/>
        <v>99999</v>
      </c>
      <c r="AE6" s="587">
        <f ca="1">RANK(AD6,AD$4:AD$12,1)+INDEX($E$4:$E$12,MATCH(AB6,$F$4:$F$12,0))/100+ROW()/10000</f>
        <v>1.0506</v>
      </c>
      <c r="AF6" s="587">
        <f t="shared" ca="1" si="22"/>
        <v>3</v>
      </c>
      <c r="AG6" s="589" t="str">
        <f t="shared" ca="1" si="9"/>
        <v/>
      </c>
      <c r="AH6" s="590" t="str">
        <f t="shared" ca="1" si="23"/>
        <v/>
      </c>
      <c r="AI6" s="591">
        <f t="shared" ca="1" si="24"/>
        <v>99999</v>
      </c>
      <c r="AJ6" s="587">
        <f ca="1">RANK(AI6,AI$4:AI$12,1)+INDEX($E$4:$E$12,MATCH(AG6,$F$4:$F$12,0))/100+ROW()/10000</f>
        <v>1.0506</v>
      </c>
      <c r="AK6" s="592">
        <f t="shared" ca="1" si="25"/>
        <v>3</v>
      </c>
      <c r="AL6" s="590" t="str">
        <f t="shared" ca="1" si="10"/>
        <v/>
      </c>
      <c r="AM6" s="590" t="str">
        <f t="shared" ca="1" si="26"/>
        <v/>
      </c>
      <c r="AN6" s="591">
        <f t="shared" ca="1" si="27"/>
        <v>99999</v>
      </c>
      <c r="AO6" s="587">
        <f ca="1">RANK(AN6,AN$4:AN$12,1)+INDEX($E$4:$E$12,MATCH(AL6,$F$4:$F$12,0))/100+ROW()/10000</f>
        <v>1.0506</v>
      </c>
      <c r="AP6" s="592">
        <f t="shared" ca="1" si="28"/>
        <v>3</v>
      </c>
    </row>
    <row r="7" spans="1:42" s="2" customFormat="1" x14ac:dyDescent="0.25">
      <c r="A7" s="48"/>
      <c r="B7" s="1">
        <v>4</v>
      </c>
      <c r="C7" s="19">
        <f t="shared" ca="1" si="11"/>
        <v>3</v>
      </c>
      <c r="D7" s="1">
        <f t="shared" ca="1" si="12"/>
        <v>3.0070000000000001</v>
      </c>
      <c r="E7" s="245">
        <f t="shared" ca="1" si="13"/>
        <v>3</v>
      </c>
      <c r="F7" s="1" t="str">
        <f t="shared" ca="1" si="14"/>
        <v>Thun 13_1</v>
      </c>
      <c r="G7" s="1">
        <f t="shared" ca="1" si="1"/>
        <v>8</v>
      </c>
      <c r="H7" s="1">
        <f t="shared" ca="1" si="2"/>
        <v>10</v>
      </c>
      <c r="I7" s="1">
        <f t="shared" ca="1" si="3"/>
        <v>-2</v>
      </c>
      <c r="J7" s="1">
        <f t="shared" ca="1" si="15"/>
        <v>1</v>
      </c>
      <c r="K7" s="1">
        <f t="shared" ca="1" si="4"/>
        <v>3</v>
      </c>
      <c r="L7" s="1">
        <f t="shared" ca="1" si="5"/>
        <v>0</v>
      </c>
      <c r="M7" s="1">
        <f t="shared" ca="1" si="6"/>
        <v>1</v>
      </c>
      <c r="N7" s="1">
        <f t="shared" ca="1" si="7"/>
        <v>2</v>
      </c>
      <c r="O7" s="21"/>
      <c r="P7" s="22"/>
      <c r="V7" s="1"/>
      <c r="W7" s="589" t="str">
        <f t="shared" ca="1" si="16"/>
        <v/>
      </c>
      <c r="X7" s="590" t="str">
        <f t="shared" ca="1" si="17"/>
        <v/>
      </c>
      <c r="Y7" s="587">
        <f t="shared" ca="1" si="18"/>
        <v>99999</v>
      </c>
      <c r="Z7" s="587">
        <f ca="1">RANK(Y7,Y$4:Y$12,1)+INDEX($E$4:$E$12,MATCH(W7,$F$4:$F$12,0))/100+ROW()/10000</f>
        <v>1.0507</v>
      </c>
      <c r="AA7" s="592">
        <f t="shared" ca="1" si="19"/>
        <v>4</v>
      </c>
      <c r="AB7" s="589" t="str">
        <f t="shared" ca="1" si="8"/>
        <v/>
      </c>
      <c r="AC7" s="590" t="str">
        <f t="shared" ca="1" si="20"/>
        <v/>
      </c>
      <c r="AD7" s="591">
        <f t="shared" ca="1" si="21"/>
        <v>99999</v>
      </c>
      <c r="AE7" s="587">
        <f ca="1">RANK(AD7,AD$4:AD$12,1)+INDEX($E$4:$E$12,MATCH(AB7,$F$4:$F$12,0))/100+ROW()/10000</f>
        <v>1.0507</v>
      </c>
      <c r="AF7" s="587">
        <f t="shared" ca="1" si="22"/>
        <v>4</v>
      </c>
      <c r="AG7" s="589" t="str">
        <f t="shared" ca="1" si="9"/>
        <v/>
      </c>
      <c r="AH7" s="590" t="str">
        <f t="shared" ca="1" si="23"/>
        <v/>
      </c>
      <c r="AI7" s="591">
        <f t="shared" ca="1" si="24"/>
        <v>99999</v>
      </c>
      <c r="AJ7" s="587">
        <f ca="1">RANK(AI7,AI$4:AI$12,1)+INDEX($E$4:$E$12,MATCH(AG7,$F$4:$F$12,0))/100+ROW()/10000</f>
        <v>1.0507</v>
      </c>
      <c r="AK7" s="592">
        <f t="shared" ca="1" si="25"/>
        <v>4</v>
      </c>
      <c r="AL7" s="590" t="str">
        <f t="shared" ca="1" si="10"/>
        <v/>
      </c>
      <c r="AM7" s="590" t="str">
        <f t="shared" ca="1" si="26"/>
        <v/>
      </c>
      <c r="AN7" s="591">
        <f t="shared" ca="1" si="27"/>
        <v>99999</v>
      </c>
      <c r="AO7" s="587">
        <f ca="1">RANK(AN7,AN$4:AN$12,1)+INDEX($E$4:$E$12,MATCH(AL7,$F$4:$F$12,0))/100+ROW()/10000</f>
        <v>1.0507</v>
      </c>
      <c r="AP7" s="592">
        <f t="shared" ca="1" si="28"/>
        <v>4</v>
      </c>
    </row>
    <row r="8" spans="1:42" s="2" customFormat="1" x14ac:dyDescent="0.25">
      <c r="A8" s="48"/>
      <c r="B8" s="1">
        <v>5</v>
      </c>
      <c r="C8" s="19">
        <f t="shared" ca="1" si="11"/>
        <v>5</v>
      </c>
      <c r="D8" s="1">
        <f t="shared" ca="1" si="12"/>
        <v>15.007999999999999</v>
      </c>
      <c r="E8" s="245">
        <f t="shared" ca="1" si="13"/>
        <v>5</v>
      </c>
      <c r="F8" s="1" t="str">
        <f t="shared" si="14"/>
        <v/>
      </c>
      <c r="G8" s="1">
        <f t="shared" ca="1" si="1"/>
        <v>0</v>
      </c>
      <c r="H8" s="1">
        <f t="shared" ca="1" si="2"/>
        <v>0</v>
      </c>
      <c r="I8" s="1">
        <f t="shared" ca="1" si="3"/>
        <v>0</v>
      </c>
      <c r="J8" s="1">
        <f t="shared" ca="1" si="15"/>
        <v>0</v>
      </c>
      <c r="K8" s="1">
        <f t="shared" ca="1" si="4"/>
        <v>0</v>
      </c>
      <c r="L8" s="1">
        <f t="shared" ca="1" si="5"/>
        <v>0</v>
      </c>
      <c r="M8" s="1">
        <f t="shared" ca="1" si="6"/>
        <v>0</v>
      </c>
      <c r="N8" s="1">
        <f t="shared" ca="1" si="7"/>
        <v>0</v>
      </c>
      <c r="P8" s="22"/>
      <c r="W8" s="589" t="str">
        <f t="shared" ca="1" si="16"/>
        <v/>
      </c>
      <c r="X8" s="590" t="str">
        <f t="shared" ca="1" si="17"/>
        <v/>
      </c>
      <c r="Y8" s="587">
        <f t="shared" ca="1" si="18"/>
        <v>99999</v>
      </c>
      <c r="Z8" s="587">
        <f t="shared" ref="Z8:Z12" ca="1" si="29">RANK(Y8,Y$4:Y$12,1)+INDEX($E$4:$E$12,MATCH(W8,$F$4:$F$12,0))/100+ROW()/10000</f>
        <v>1.0508</v>
      </c>
      <c r="AA8" s="592">
        <f t="shared" ca="1" si="19"/>
        <v>5</v>
      </c>
      <c r="AB8" s="589" t="str">
        <f t="shared" ca="1" si="8"/>
        <v/>
      </c>
      <c r="AC8" s="590" t="str">
        <f t="shared" ca="1" si="20"/>
        <v/>
      </c>
      <c r="AD8" s="591">
        <f t="shared" ca="1" si="21"/>
        <v>99999</v>
      </c>
      <c r="AE8" s="587">
        <f t="shared" ref="AE8:AE12" ca="1" si="30">RANK(AD8,AD$4:AD$12,1)+INDEX($E$4:$E$12,MATCH(AB8,$F$4:$F$12,0))/100+ROW()/10000</f>
        <v>1.0508</v>
      </c>
      <c r="AF8" s="587">
        <f t="shared" ca="1" si="22"/>
        <v>5</v>
      </c>
      <c r="AG8" s="589" t="str">
        <f t="shared" ca="1" si="9"/>
        <v/>
      </c>
      <c r="AH8" s="590" t="str">
        <f t="shared" ca="1" si="23"/>
        <v/>
      </c>
      <c r="AI8" s="591">
        <f t="shared" ca="1" si="24"/>
        <v>99999</v>
      </c>
      <c r="AJ8" s="587">
        <f t="shared" ref="AJ8:AJ12" ca="1" si="31">RANK(AI8,AI$4:AI$12,1)+INDEX($E$4:$E$12,MATCH(AG8,$F$4:$F$12,0))/100+ROW()/10000</f>
        <v>1.0508</v>
      </c>
      <c r="AK8" s="592">
        <f t="shared" ca="1" si="25"/>
        <v>5</v>
      </c>
      <c r="AL8" s="590" t="str">
        <f t="shared" ca="1" si="10"/>
        <v/>
      </c>
      <c r="AM8" s="590" t="str">
        <f t="shared" ca="1" si="26"/>
        <v/>
      </c>
      <c r="AN8" s="591">
        <f t="shared" ca="1" si="27"/>
        <v>99999</v>
      </c>
      <c r="AO8" s="587">
        <f t="shared" ref="AO8:AO12" ca="1" si="32">RANK(AN8,AN$4:AN$12,1)+INDEX($E$4:$E$12,MATCH(AL8,$F$4:$F$12,0))/100+ROW()/10000</f>
        <v>1.0508</v>
      </c>
      <c r="AP8" s="592">
        <f t="shared" ca="1" si="28"/>
        <v>5</v>
      </c>
    </row>
    <row r="9" spans="1:42" s="2" customFormat="1" x14ac:dyDescent="0.25">
      <c r="A9" s="48"/>
      <c r="B9" s="1">
        <v>6</v>
      </c>
      <c r="C9" s="19">
        <f t="shared" ca="1" si="11"/>
        <v>6</v>
      </c>
      <c r="D9" s="1">
        <f t="shared" ca="1" si="12"/>
        <v>15.009</v>
      </c>
      <c r="E9" s="245">
        <f t="shared" ca="1" si="13"/>
        <v>5</v>
      </c>
      <c r="F9" s="1" t="str">
        <f t="shared" si="14"/>
        <v/>
      </c>
      <c r="G9" s="1">
        <f t="shared" ca="1" si="1"/>
        <v>0</v>
      </c>
      <c r="H9" s="1">
        <f t="shared" ca="1" si="2"/>
        <v>0</v>
      </c>
      <c r="I9" s="1">
        <f t="shared" ca="1" si="3"/>
        <v>0</v>
      </c>
      <c r="J9" s="1">
        <f t="shared" ca="1" si="15"/>
        <v>0</v>
      </c>
      <c r="K9" s="1">
        <f t="shared" ca="1" si="4"/>
        <v>0</v>
      </c>
      <c r="L9" s="1">
        <f t="shared" ca="1" si="5"/>
        <v>0</v>
      </c>
      <c r="M9" s="1">
        <f t="shared" ca="1" si="6"/>
        <v>0</v>
      </c>
      <c r="N9" s="1">
        <f t="shared" ca="1" si="7"/>
        <v>0</v>
      </c>
      <c r="P9" s="22"/>
      <c r="W9" s="589" t="str">
        <f t="shared" ca="1" si="16"/>
        <v/>
      </c>
      <c r="X9" s="590" t="str">
        <f t="shared" ca="1" si="17"/>
        <v/>
      </c>
      <c r="Y9" s="587">
        <f t="shared" ca="1" si="18"/>
        <v>99999</v>
      </c>
      <c r="Z9" s="587">
        <f t="shared" ca="1" si="29"/>
        <v>1.0508999999999999</v>
      </c>
      <c r="AA9" s="592">
        <f t="shared" ca="1" si="19"/>
        <v>6</v>
      </c>
      <c r="AB9" s="589" t="str">
        <f t="shared" ca="1" si="8"/>
        <v/>
      </c>
      <c r="AC9" s="590" t="str">
        <f t="shared" ca="1" si="20"/>
        <v/>
      </c>
      <c r="AD9" s="591">
        <f t="shared" ca="1" si="21"/>
        <v>99999</v>
      </c>
      <c r="AE9" s="587">
        <f t="shared" ca="1" si="30"/>
        <v>1.0508999999999999</v>
      </c>
      <c r="AF9" s="587">
        <f t="shared" ca="1" si="22"/>
        <v>6</v>
      </c>
      <c r="AG9" s="589" t="str">
        <f t="shared" ca="1" si="9"/>
        <v/>
      </c>
      <c r="AH9" s="590" t="str">
        <f t="shared" ca="1" si="23"/>
        <v/>
      </c>
      <c r="AI9" s="591">
        <f t="shared" ca="1" si="24"/>
        <v>99999</v>
      </c>
      <c r="AJ9" s="587">
        <f t="shared" ca="1" si="31"/>
        <v>1.0508999999999999</v>
      </c>
      <c r="AK9" s="592">
        <f t="shared" ca="1" si="25"/>
        <v>6</v>
      </c>
      <c r="AL9" s="590" t="str">
        <f t="shared" ca="1" si="10"/>
        <v/>
      </c>
      <c r="AM9" s="590" t="str">
        <f t="shared" ca="1" si="26"/>
        <v/>
      </c>
      <c r="AN9" s="591">
        <f t="shared" ca="1" si="27"/>
        <v>99999</v>
      </c>
      <c r="AO9" s="587">
        <f t="shared" ca="1" si="32"/>
        <v>1.0508999999999999</v>
      </c>
      <c r="AP9" s="592">
        <f t="shared" ca="1" si="28"/>
        <v>6</v>
      </c>
    </row>
    <row r="10" spans="1:42" s="2" customFormat="1" x14ac:dyDescent="0.25">
      <c r="A10" s="48"/>
      <c r="B10" s="1">
        <v>7</v>
      </c>
      <c r="C10" s="19">
        <f t="shared" ca="1" si="11"/>
        <v>7</v>
      </c>
      <c r="D10" s="1">
        <f t="shared" ca="1" si="12"/>
        <v>15.01</v>
      </c>
      <c r="E10" s="245">
        <f t="shared" ca="1" si="13"/>
        <v>5</v>
      </c>
      <c r="F10" s="1" t="str">
        <f t="shared" si="14"/>
        <v/>
      </c>
      <c r="G10" s="1">
        <f t="shared" ca="1" si="1"/>
        <v>0</v>
      </c>
      <c r="H10" s="1">
        <f t="shared" ca="1" si="2"/>
        <v>0</v>
      </c>
      <c r="I10" s="1">
        <f t="shared" ca="1" si="3"/>
        <v>0</v>
      </c>
      <c r="J10" s="1">
        <f t="shared" ca="1" si="15"/>
        <v>0</v>
      </c>
      <c r="K10" s="1">
        <f t="shared" ca="1" si="4"/>
        <v>0</v>
      </c>
      <c r="L10" s="1">
        <f t="shared" ca="1" si="5"/>
        <v>0</v>
      </c>
      <c r="M10" s="1">
        <f t="shared" ca="1" si="6"/>
        <v>0</v>
      </c>
      <c r="N10" s="1">
        <f t="shared" ca="1" si="7"/>
        <v>0</v>
      </c>
      <c r="P10" s="22"/>
      <c r="W10" s="589" t="str">
        <f t="shared" ca="1" si="16"/>
        <v/>
      </c>
      <c r="X10" s="590" t="str">
        <f t="shared" ca="1" si="17"/>
        <v/>
      </c>
      <c r="Y10" s="587">
        <f t="shared" ca="1" si="18"/>
        <v>99999</v>
      </c>
      <c r="Z10" s="587">
        <f t="shared" ca="1" si="29"/>
        <v>1.0509999999999999</v>
      </c>
      <c r="AA10" s="592">
        <f t="shared" ca="1" si="19"/>
        <v>7</v>
      </c>
      <c r="AB10" s="589" t="str">
        <f t="shared" ca="1" si="8"/>
        <v/>
      </c>
      <c r="AC10" s="590" t="str">
        <f t="shared" ca="1" si="20"/>
        <v/>
      </c>
      <c r="AD10" s="591">
        <f t="shared" ca="1" si="21"/>
        <v>99999</v>
      </c>
      <c r="AE10" s="587">
        <f t="shared" ca="1" si="30"/>
        <v>1.0509999999999999</v>
      </c>
      <c r="AF10" s="587">
        <f t="shared" ca="1" si="22"/>
        <v>7</v>
      </c>
      <c r="AG10" s="589" t="str">
        <f t="shared" ca="1" si="9"/>
        <v/>
      </c>
      <c r="AH10" s="590" t="str">
        <f t="shared" ca="1" si="23"/>
        <v/>
      </c>
      <c r="AI10" s="591">
        <f t="shared" ca="1" si="24"/>
        <v>99999</v>
      </c>
      <c r="AJ10" s="587">
        <f t="shared" ca="1" si="31"/>
        <v>1.0509999999999999</v>
      </c>
      <c r="AK10" s="592">
        <f t="shared" ca="1" si="25"/>
        <v>7</v>
      </c>
      <c r="AL10" s="590" t="str">
        <f t="shared" ca="1" si="10"/>
        <v/>
      </c>
      <c r="AM10" s="590" t="str">
        <f t="shared" ca="1" si="26"/>
        <v/>
      </c>
      <c r="AN10" s="591">
        <f t="shared" ca="1" si="27"/>
        <v>99999</v>
      </c>
      <c r="AO10" s="587">
        <f t="shared" ca="1" si="32"/>
        <v>1.0509999999999999</v>
      </c>
      <c r="AP10" s="592">
        <f t="shared" ca="1" si="28"/>
        <v>7</v>
      </c>
    </row>
    <row r="11" spans="1:42" s="2" customFormat="1" x14ac:dyDescent="0.25">
      <c r="A11" s="48"/>
      <c r="B11" s="1">
        <v>8</v>
      </c>
      <c r="C11" s="19">
        <f t="shared" ca="1" si="11"/>
        <v>8</v>
      </c>
      <c r="D11" s="1">
        <f t="shared" ca="1" si="12"/>
        <v>15.010999999999999</v>
      </c>
      <c r="E11" s="245">
        <f t="shared" ca="1" si="13"/>
        <v>5</v>
      </c>
      <c r="F11" s="1" t="str">
        <f t="shared" si="14"/>
        <v/>
      </c>
      <c r="G11" s="1">
        <f t="shared" ca="1" si="1"/>
        <v>0</v>
      </c>
      <c r="H11" s="1">
        <f t="shared" ca="1" si="2"/>
        <v>0</v>
      </c>
      <c r="I11" s="1">
        <f t="shared" ca="1" si="3"/>
        <v>0</v>
      </c>
      <c r="J11" s="1">
        <f t="shared" ca="1" si="15"/>
        <v>0</v>
      </c>
      <c r="K11" s="1">
        <f t="shared" ca="1" si="4"/>
        <v>0</v>
      </c>
      <c r="L11" s="1">
        <f t="shared" ca="1" si="5"/>
        <v>0</v>
      </c>
      <c r="M11" s="1">
        <f t="shared" ca="1" si="6"/>
        <v>0</v>
      </c>
      <c r="N11" s="1">
        <f t="shared" ca="1" si="7"/>
        <v>0</v>
      </c>
      <c r="O11" s="1"/>
      <c r="P11" s="1"/>
      <c r="Q11" s="1"/>
      <c r="R11" s="1"/>
      <c r="S11" s="1"/>
      <c r="T11" s="1"/>
      <c r="U11" s="1"/>
      <c r="V11" s="1"/>
      <c r="W11" s="589" t="str">
        <f t="shared" ca="1" si="16"/>
        <v/>
      </c>
      <c r="X11" s="590" t="str">
        <f t="shared" ca="1" si="17"/>
        <v/>
      </c>
      <c r="Y11" s="587">
        <f t="shared" ca="1" si="18"/>
        <v>99999</v>
      </c>
      <c r="Z11" s="587">
        <f t="shared" ca="1" si="29"/>
        <v>1.0511000000000001</v>
      </c>
      <c r="AA11" s="592">
        <f t="shared" ca="1" si="19"/>
        <v>8</v>
      </c>
      <c r="AB11" s="589" t="str">
        <f t="shared" ca="1" si="8"/>
        <v/>
      </c>
      <c r="AC11" s="590" t="str">
        <f t="shared" ca="1" si="20"/>
        <v/>
      </c>
      <c r="AD11" s="591">
        <f t="shared" ca="1" si="21"/>
        <v>99999</v>
      </c>
      <c r="AE11" s="587">
        <f t="shared" ca="1" si="30"/>
        <v>1.0511000000000001</v>
      </c>
      <c r="AF11" s="587">
        <f t="shared" ca="1" si="22"/>
        <v>8</v>
      </c>
      <c r="AG11" s="589" t="str">
        <f t="shared" ca="1" si="9"/>
        <v/>
      </c>
      <c r="AH11" s="590" t="str">
        <f t="shared" ca="1" si="23"/>
        <v/>
      </c>
      <c r="AI11" s="591">
        <f t="shared" ca="1" si="24"/>
        <v>99999</v>
      </c>
      <c r="AJ11" s="587">
        <f t="shared" ca="1" si="31"/>
        <v>1.0511000000000001</v>
      </c>
      <c r="AK11" s="592">
        <f t="shared" ca="1" si="25"/>
        <v>8</v>
      </c>
      <c r="AL11" s="590" t="str">
        <f t="shared" ca="1" si="10"/>
        <v/>
      </c>
      <c r="AM11" s="590" t="str">
        <f t="shared" ca="1" si="26"/>
        <v/>
      </c>
      <c r="AN11" s="591">
        <f t="shared" ca="1" si="27"/>
        <v>99999</v>
      </c>
      <c r="AO11" s="587">
        <f t="shared" ca="1" si="32"/>
        <v>1.0511000000000001</v>
      </c>
      <c r="AP11" s="592">
        <f t="shared" ca="1" si="28"/>
        <v>8</v>
      </c>
    </row>
    <row r="12" spans="1:42" s="2" customFormat="1" ht="12" thickBot="1" x14ac:dyDescent="0.3">
      <c r="A12" s="48"/>
      <c r="B12" s="1">
        <v>9</v>
      </c>
      <c r="C12" s="20">
        <f t="shared" ca="1" si="11"/>
        <v>9</v>
      </c>
      <c r="D12" s="1">
        <f t="shared" ca="1" si="12"/>
        <v>15.012</v>
      </c>
      <c r="E12" s="245">
        <f t="shared" ca="1" si="13"/>
        <v>5</v>
      </c>
      <c r="F12" s="1" t="str">
        <f t="shared" si="14"/>
        <v/>
      </c>
      <c r="G12" s="1">
        <f t="shared" ca="1" si="1"/>
        <v>0</v>
      </c>
      <c r="H12" s="1">
        <f t="shared" ca="1" si="2"/>
        <v>0</v>
      </c>
      <c r="I12" s="1">
        <f t="shared" ca="1" si="3"/>
        <v>0</v>
      </c>
      <c r="J12" s="1">
        <f t="shared" ca="1" si="15"/>
        <v>0</v>
      </c>
      <c r="K12" s="25">
        <f t="shared" ca="1" si="4"/>
        <v>0</v>
      </c>
      <c r="L12" s="1">
        <f t="shared" ca="1" si="5"/>
        <v>0</v>
      </c>
      <c r="M12" s="1">
        <f t="shared" ca="1" si="6"/>
        <v>0</v>
      </c>
      <c r="N12" s="1">
        <f t="shared" ca="1" si="7"/>
        <v>0</v>
      </c>
      <c r="O12" s="1"/>
      <c r="P12" s="1"/>
      <c r="Q12" s="1"/>
      <c r="R12" s="1"/>
      <c r="S12" s="1"/>
      <c r="T12" s="1"/>
      <c r="U12" s="1"/>
      <c r="V12" s="1"/>
      <c r="W12" s="593" t="str">
        <f t="shared" ca="1" si="16"/>
        <v/>
      </c>
      <c r="X12" s="594" t="str">
        <f t="shared" ca="1" si="17"/>
        <v/>
      </c>
      <c r="Y12" s="595">
        <f t="shared" ca="1" si="18"/>
        <v>99999</v>
      </c>
      <c r="Z12" s="595">
        <f t="shared" ca="1" si="29"/>
        <v>1.0512000000000001</v>
      </c>
      <c r="AA12" s="596">
        <f t="shared" ca="1" si="19"/>
        <v>9</v>
      </c>
      <c r="AB12" s="593" t="str">
        <f t="shared" ca="1" si="8"/>
        <v/>
      </c>
      <c r="AC12" s="594" t="str">
        <f t="shared" ca="1" si="20"/>
        <v/>
      </c>
      <c r="AD12" s="597">
        <f t="shared" ca="1" si="21"/>
        <v>99999</v>
      </c>
      <c r="AE12" s="595">
        <f t="shared" ca="1" si="30"/>
        <v>1.0512000000000001</v>
      </c>
      <c r="AF12" s="595">
        <f t="shared" ca="1" si="22"/>
        <v>9</v>
      </c>
      <c r="AG12" s="593" t="str">
        <f t="shared" ca="1" si="9"/>
        <v/>
      </c>
      <c r="AH12" s="594" t="str">
        <f t="shared" ca="1" si="23"/>
        <v/>
      </c>
      <c r="AI12" s="597">
        <f t="shared" ca="1" si="24"/>
        <v>99999</v>
      </c>
      <c r="AJ12" s="595">
        <f t="shared" ca="1" si="31"/>
        <v>1.0512000000000001</v>
      </c>
      <c r="AK12" s="596">
        <f t="shared" ca="1" si="25"/>
        <v>9</v>
      </c>
      <c r="AL12" s="594" t="str">
        <f t="shared" ca="1" si="10"/>
        <v/>
      </c>
      <c r="AM12" s="594" t="str">
        <f t="shared" ca="1" si="26"/>
        <v/>
      </c>
      <c r="AN12" s="597">
        <f t="shared" ca="1" si="27"/>
        <v>99999</v>
      </c>
      <c r="AO12" s="595">
        <f t="shared" ca="1" si="32"/>
        <v>1.0512000000000001</v>
      </c>
      <c r="AP12" s="596">
        <f t="shared" ca="1" si="28"/>
        <v>9</v>
      </c>
    </row>
    <row r="13" spans="1:42" s="2" customFormat="1" ht="12" thickTop="1" x14ac:dyDescent="0.25">
      <c r="B13" s="1">
        <f ca="1">$F$13*($F$13-1)</f>
        <v>12</v>
      </c>
      <c r="C13" s="1"/>
      <c r="D13" s="1"/>
      <c r="E13" s="1"/>
      <c r="F13" s="1">
        <f ca="1">9-COUNTBLANK($F$4:$F$12)</f>
        <v>4</v>
      </c>
      <c r="G13" s="1"/>
      <c r="H13" s="1"/>
      <c r="I13" s="1"/>
      <c r="J13" s="1"/>
      <c r="K13" s="24">
        <f ca="1">QUOTIENT(SUM(K4:K12),2)</f>
        <v>6</v>
      </c>
      <c r="L13" s="1"/>
      <c r="M13" s="1"/>
      <c r="N13" s="1"/>
      <c r="O13" s="1"/>
      <c r="P13" s="1"/>
      <c r="Q13" s="1"/>
      <c r="R13" s="1"/>
      <c r="S13" s="1"/>
      <c r="T13" s="1"/>
      <c r="U13" s="1"/>
      <c r="V13" s="1"/>
      <c r="Y13" s="1"/>
      <c r="Z13" s="1"/>
    </row>
    <row r="14" spans="1:42" s="2" customFormat="1" x14ac:dyDescent="0.25">
      <c r="O14" s="1"/>
      <c r="P14" s="1"/>
      <c r="Q14" s="1"/>
      <c r="R14" s="1"/>
      <c r="S14" s="1"/>
      <c r="T14" s="1"/>
      <c r="U14" s="1"/>
      <c r="V14" s="1"/>
      <c r="W14" s="1"/>
      <c r="Y14" s="1"/>
      <c r="Z14" s="1"/>
    </row>
    <row r="15" spans="1:42" s="2" customFormat="1" x14ac:dyDescent="0.25">
      <c r="O15" s="10"/>
      <c r="AD15" s="780" t="s">
        <v>190</v>
      </c>
      <c r="AE15" s="781"/>
      <c r="AF15" s="781"/>
      <c r="AG15" s="781"/>
      <c r="AH15" s="782"/>
      <c r="AI15" s="2" t="b">
        <f>(Einstellungen!$B$9=Sprache!$E$76)</f>
        <v>0</v>
      </c>
      <c r="AK15" s="48"/>
    </row>
    <row r="16" spans="1:42" s="2" customFormat="1" ht="15" thickBot="1" x14ac:dyDescent="0.3">
      <c r="B16" s="1" t="s">
        <v>6</v>
      </c>
      <c r="C16" s="23" t="s">
        <v>99</v>
      </c>
      <c r="D16" s="23" t="s">
        <v>105</v>
      </c>
      <c r="E16" s="23" t="s">
        <v>106</v>
      </c>
      <c r="F16" s="23" t="s">
        <v>107</v>
      </c>
      <c r="G16" s="23" t="s">
        <v>108</v>
      </c>
      <c r="H16" s="23" t="s">
        <v>109</v>
      </c>
      <c r="I16" s="23" t="s">
        <v>110</v>
      </c>
      <c r="J16" s="23" t="s">
        <v>111</v>
      </c>
      <c r="K16" s="23" t="s">
        <v>112</v>
      </c>
      <c r="L16" s="9" t="s">
        <v>113</v>
      </c>
      <c r="M16" s="23" t="s">
        <v>98</v>
      </c>
      <c r="N16" s="23" t="s">
        <v>15</v>
      </c>
      <c r="O16" s="27">
        <v>1</v>
      </c>
      <c r="P16" s="1">
        <v>2</v>
      </c>
      <c r="Q16" s="1">
        <v>3</v>
      </c>
      <c r="R16" s="1">
        <v>4</v>
      </c>
      <c r="S16" s="1">
        <v>5</v>
      </c>
      <c r="T16" s="1">
        <v>6</v>
      </c>
      <c r="U16" s="1">
        <v>7</v>
      </c>
      <c r="V16" s="1">
        <v>8</v>
      </c>
      <c r="W16" s="9" t="s">
        <v>100</v>
      </c>
      <c r="X16" s="184" t="s">
        <v>176</v>
      </c>
      <c r="Y16" s="9" t="s">
        <v>223</v>
      </c>
      <c r="Z16" s="184" t="s">
        <v>224</v>
      </c>
      <c r="AA16" s="1" t="s">
        <v>112</v>
      </c>
      <c r="AB16" s="1" t="s">
        <v>111</v>
      </c>
      <c r="AC16" s="1" t="s">
        <v>109</v>
      </c>
      <c r="AD16" s="240" t="s">
        <v>112</v>
      </c>
      <c r="AE16" s="244" t="s">
        <v>188</v>
      </c>
      <c r="AF16" s="1" t="s">
        <v>188</v>
      </c>
      <c r="AG16" s="1" t="s">
        <v>189</v>
      </c>
      <c r="AH16" s="184" t="s">
        <v>176</v>
      </c>
    </row>
    <row r="17" spans="2:80" s="2" customFormat="1" ht="12" thickTop="1" x14ac:dyDescent="0.25">
      <c r="C17" s="2" t="str">
        <f ca="1">$Q64</f>
        <v>Langenthal 1</v>
      </c>
      <c r="D17" s="1">
        <f t="shared" ref="D17:G25" ca="1" si="33">K4</f>
        <v>3</v>
      </c>
      <c r="E17" s="1">
        <f t="shared" ca="1" si="33"/>
        <v>3</v>
      </c>
      <c r="F17" s="1">
        <f t="shared" ca="1" si="33"/>
        <v>0</v>
      </c>
      <c r="G17" s="1">
        <f t="shared" ca="1" si="33"/>
        <v>0</v>
      </c>
      <c r="H17" s="1">
        <f t="shared" ref="H17:K25" ca="1" si="34">G4</f>
        <v>8</v>
      </c>
      <c r="I17" s="1">
        <f t="shared" ca="1" si="34"/>
        <v>2</v>
      </c>
      <c r="J17" s="1">
        <f t="shared" ca="1" si="34"/>
        <v>6</v>
      </c>
      <c r="K17" s="1">
        <f t="shared" ca="1" si="34"/>
        <v>9</v>
      </c>
      <c r="L17" s="26">
        <f t="shared" ref="L17:L25" ca="1" si="35">K17*$F$64+(J17+$H$65)*$F$65+H17*$F$66</f>
        <v>9506008</v>
      </c>
      <c r="M17" s="11">
        <f ca="1">IF($AI$15,COUNTIF($K$17:$K$25,K17),COUNTIF($L$17:$L$25,L17))</f>
        <v>1</v>
      </c>
      <c r="N17" s="11">
        <f t="array" aca="1" ref="N17" ca="1">IF($AI$15,SUM(($K$17:$K$25&gt;=K17)/COUNTIF($K$17:$K$25,$K$17:$K$25)),SUM(($L$17:$L$25&gt;=L17)/COUNTIF($L$17:$L$25,$L$17:$L$25)))</f>
        <v>1</v>
      </c>
      <c r="O17" s="49" t="str">
        <f t="shared" ref="O17:O25" ca="1" si="36">IF(AND(M17&gt;1,N17=1),C17,"")</f>
        <v/>
      </c>
      <c r="P17" s="50" t="str">
        <f t="shared" ref="P17:P25" ca="1" si="37">IF(AND(M17&gt;1,N17=2),C17,"")</f>
        <v/>
      </c>
      <c r="Q17" s="50" t="str">
        <f t="shared" ref="Q17:Q25" ca="1" si="38">IF(AND(M17&gt;1,N17=3),C17,"")</f>
        <v/>
      </c>
      <c r="R17" s="50" t="str">
        <f t="shared" ref="R17:R25" ca="1" si="39">IF(AND(M17&gt;1,N17=4),C17,"")</f>
        <v/>
      </c>
      <c r="S17" s="50" t="str">
        <f t="shared" ref="S17:S25" ca="1" si="40">IF(AND(M17&gt;1,N17=5),C17,"")</f>
        <v/>
      </c>
      <c r="T17" s="50" t="str">
        <f t="shared" ref="T17:T25" ca="1" si="41">IF(AND($M17&gt;1,$N17=6),$C17,"")</f>
        <v/>
      </c>
      <c r="U17" s="50" t="str">
        <f t="shared" ref="U17:U25" ca="1" si="42">IF(AND($M17&gt;1,$N17=7),$C17,"")</f>
        <v/>
      </c>
      <c r="V17" s="51" t="str">
        <f t="shared" ref="V17:V25" ca="1" si="43">IF(AND($M17&gt;1,$N17=8),$C17,"")</f>
        <v/>
      </c>
      <c r="W17" s="59">
        <f ca="1">AA17*$F$64+(AB17+$H$65)*$F$65+AC17*$F$66</f>
        <v>500000</v>
      </c>
      <c r="X17" s="18">
        <f ca="1">RANK($L17,$L$17:$L$25)+RANK($W17,$W$17:$W$25)/100+(9-$Y17)/10000</f>
        <v>1.0108999999999999</v>
      </c>
      <c r="Y17" s="1">
        <f>'Endrunde 4'!$AF12</f>
        <v>0</v>
      </c>
      <c r="Z17" s="1">
        <f ca="1">RANK($W17,$W$17:$W$25)+(9-$Y17)/10</f>
        <v>1.9</v>
      </c>
      <c r="AA17" s="1">
        <f ca="1">SUM(E30:BP30)</f>
        <v>0</v>
      </c>
      <c r="AB17" s="1">
        <f ca="1">SUM(E41:BP41)</f>
        <v>0</v>
      </c>
      <c r="AC17" s="1">
        <f ca="1">SUM(E52:BP52)</f>
        <v>0</v>
      </c>
      <c r="AD17" s="239">
        <f ca="1">RANK($K17,$K$17:$K$25)</f>
        <v>1</v>
      </c>
      <c r="AE17" s="26">
        <f ca="1">(J17+$H$65)*$F$65+H17*$F$66</f>
        <v>506008</v>
      </c>
      <c r="AF17" s="1">
        <f ca="1">RANK($AE17,$AE$17:$AE$25)</f>
        <v>1</v>
      </c>
      <c r="AG17" s="1">
        <f ca="1">RANK($W17,$W$17:$W$25)</f>
        <v>1</v>
      </c>
      <c r="AH17" s="241">
        <f ca="1">AD17+AG17/100+AF17/10000+(10-Y17)/1000000</f>
        <v>1.0101100000000001</v>
      </c>
      <c r="AI17" s="1"/>
    </row>
    <row r="18" spans="2:80" s="2" customFormat="1" x14ac:dyDescent="0.25">
      <c r="C18" s="2" t="str">
        <f t="shared" ref="C18:C25" ca="1" si="44">$Q65</f>
        <v>Langenthal 13</v>
      </c>
      <c r="D18" s="1">
        <f t="shared" ca="1" si="33"/>
        <v>3</v>
      </c>
      <c r="E18" s="1">
        <f t="shared" ca="1" si="33"/>
        <v>2</v>
      </c>
      <c r="F18" s="1">
        <f t="shared" ca="1" si="33"/>
        <v>0</v>
      </c>
      <c r="G18" s="1">
        <f t="shared" ca="1" si="33"/>
        <v>1</v>
      </c>
      <c r="H18" s="1">
        <f t="shared" ca="1" si="34"/>
        <v>6</v>
      </c>
      <c r="I18" s="1">
        <f t="shared" ca="1" si="34"/>
        <v>7</v>
      </c>
      <c r="J18" s="1">
        <f t="shared" ca="1" si="34"/>
        <v>-1</v>
      </c>
      <c r="K18" s="1">
        <f t="shared" ca="1" si="34"/>
        <v>6</v>
      </c>
      <c r="L18" s="26">
        <f t="shared" ca="1" si="35"/>
        <v>6499006</v>
      </c>
      <c r="M18" s="11">
        <f t="shared" ref="M18:M25" ca="1" si="45">IF($AI$15,COUNTIF($K$17:$K$25,K18),COUNTIF($L$17:$L$25,L18))</f>
        <v>1</v>
      </c>
      <c r="N18" s="11">
        <f t="array" aca="1" ref="N18" ca="1">IF($AI$15,SUM(($K$17:$K$25&gt;=K18)/COUNTIF($K$17:$K$25,$K$17:$K$25)),SUM(($L$17:$L$25&gt;=L18)/COUNTIF($L$17:$L$25,$L$17:$L$25)))</f>
        <v>2</v>
      </c>
      <c r="O18" s="4" t="str">
        <f t="shared" ca="1" si="36"/>
        <v/>
      </c>
      <c r="P18" s="2" t="str">
        <f t="shared" ca="1" si="37"/>
        <v/>
      </c>
      <c r="Q18" s="2" t="str">
        <f t="shared" ca="1" si="38"/>
        <v/>
      </c>
      <c r="R18" s="2" t="str">
        <f t="shared" ca="1" si="39"/>
        <v/>
      </c>
      <c r="S18" s="2" t="str">
        <f t="shared" ca="1" si="40"/>
        <v/>
      </c>
      <c r="T18" s="2" t="str">
        <f t="shared" ca="1" si="41"/>
        <v/>
      </c>
      <c r="U18" s="2" t="str">
        <f t="shared" ca="1" si="42"/>
        <v/>
      </c>
      <c r="V18" s="52" t="str">
        <f t="shared" ca="1" si="43"/>
        <v/>
      </c>
      <c r="W18" s="59">
        <f ca="1">AA18*$F$64+(AB18+$H$65)*$F$65+AC18*$F$66</f>
        <v>500000</v>
      </c>
      <c r="X18" s="19">
        <f t="shared" ref="X18:X25" ca="1" si="46">RANK($L18,$L$17:$L$25)+RANK($W18,$W$17:$W$25)/100+(9-$Y18)/10000</f>
        <v>2.0108999999999999</v>
      </c>
      <c r="Y18" s="1">
        <f>'Endrunde 4'!$AF13</f>
        <v>0</v>
      </c>
      <c r="Z18" s="1">
        <f t="shared" ref="Z18:Z25" ca="1" si="47">RANK($W18,$W$17:$W$25)+(9-$Y18)/10</f>
        <v>1.9</v>
      </c>
      <c r="AA18" s="1">
        <f t="shared" ref="AA18:AA25" ca="1" si="48">SUM(E31:BP31)</f>
        <v>0</v>
      </c>
      <c r="AB18" s="1">
        <f t="shared" ref="AB18:AB25" ca="1" si="49">SUM(E42:BP42)</f>
        <v>0</v>
      </c>
      <c r="AC18" s="1">
        <f t="shared" ref="AC18:AC25" ca="1" si="50">SUM(E53:BP53)</f>
        <v>0</v>
      </c>
      <c r="AD18" s="239">
        <f t="shared" ref="AD18:AD25" ca="1" si="51">RANK($K18,$K$17:$K$25)</f>
        <v>2</v>
      </c>
      <c r="AE18" s="26">
        <f ca="1">(J18+$H$65)*$F$65+H18*$F$66</f>
        <v>499006</v>
      </c>
      <c r="AF18" s="1">
        <f t="shared" ref="AF18:AF25" ca="1" si="52">RANK($AE18,$AE$17:$AE$25)</f>
        <v>2</v>
      </c>
      <c r="AG18" s="1">
        <f t="shared" ref="AG18:AG25" ca="1" si="53">RANK($W18,$W$17:$W$25)</f>
        <v>1</v>
      </c>
      <c r="AH18" s="242">
        <f t="shared" ref="AH18:AH25" ca="1" si="54">AD18+AG18/100+AF18/10000+(10-Y18)/1000000</f>
        <v>2.0102099999999998</v>
      </c>
      <c r="AI18" s="1"/>
    </row>
    <row r="19" spans="2:80" s="2" customFormat="1" x14ac:dyDescent="0.25">
      <c r="C19" s="2" t="str">
        <f t="shared" ca="1" si="44"/>
        <v>Murten 1</v>
      </c>
      <c r="D19" s="1">
        <f t="shared" ca="1" si="33"/>
        <v>3</v>
      </c>
      <c r="E19" s="1">
        <f t="shared" ca="1" si="33"/>
        <v>0</v>
      </c>
      <c r="F19" s="1">
        <f t="shared" ca="1" si="33"/>
        <v>1</v>
      </c>
      <c r="G19" s="1">
        <f t="shared" ca="1" si="33"/>
        <v>2</v>
      </c>
      <c r="H19" s="1">
        <f t="shared" ca="1" si="34"/>
        <v>5</v>
      </c>
      <c r="I19" s="1">
        <f t="shared" ca="1" si="34"/>
        <v>8</v>
      </c>
      <c r="J19" s="1">
        <f t="shared" ca="1" si="34"/>
        <v>-3</v>
      </c>
      <c r="K19" s="1">
        <f t="shared" ca="1" si="34"/>
        <v>1</v>
      </c>
      <c r="L19" s="26">
        <f t="shared" ca="1" si="35"/>
        <v>1497005</v>
      </c>
      <c r="M19" s="11">
        <f t="shared" ca="1" si="45"/>
        <v>1</v>
      </c>
      <c r="N19" s="11">
        <f t="array" aca="1" ref="N19" ca="1">IF($AI$15,SUM(($K$17:$K$25&gt;=K19)/COUNTIF($K$17:$K$25,$K$17:$K$25)),SUM(($L$17:$L$25&gt;=L19)/COUNTIF($L$17:$L$25,$L$17:$L$25)))</f>
        <v>4</v>
      </c>
      <c r="O19" s="4" t="str">
        <f t="shared" ca="1" si="36"/>
        <v/>
      </c>
      <c r="P19" s="2" t="str">
        <f t="shared" ca="1" si="37"/>
        <v/>
      </c>
      <c r="Q19" s="2" t="str">
        <f t="shared" ca="1" si="38"/>
        <v/>
      </c>
      <c r="R19" s="2" t="str">
        <f t="shared" ca="1" si="39"/>
        <v/>
      </c>
      <c r="S19" s="2" t="str">
        <f t="shared" ca="1" si="40"/>
        <v/>
      </c>
      <c r="T19" s="2" t="str">
        <f t="shared" ca="1" si="41"/>
        <v/>
      </c>
      <c r="U19" s="2" t="str">
        <f t="shared" ca="1" si="42"/>
        <v/>
      </c>
      <c r="V19" s="52" t="str">
        <f t="shared" ca="1" si="43"/>
        <v/>
      </c>
      <c r="W19" s="59">
        <f ca="1">AA19*$F$64+(AB19+$H$65)*$F$65+AC19*$F$66</f>
        <v>500000</v>
      </c>
      <c r="X19" s="19">
        <f t="shared" ca="1" si="46"/>
        <v>4.0108999999999995</v>
      </c>
      <c r="Y19" s="1">
        <f>'Endrunde 4'!$AF14</f>
        <v>0</v>
      </c>
      <c r="Z19" s="1">
        <f t="shared" ca="1" si="47"/>
        <v>1.9</v>
      </c>
      <c r="AA19" s="1">
        <f t="shared" ca="1" si="48"/>
        <v>0</v>
      </c>
      <c r="AB19" s="1">
        <f t="shared" ca="1" si="49"/>
        <v>0</v>
      </c>
      <c r="AC19" s="1">
        <f t="shared" ca="1" si="50"/>
        <v>0</v>
      </c>
      <c r="AD19" s="239">
        <f t="shared" ca="1" si="51"/>
        <v>3</v>
      </c>
      <c r="AE19" s="26">
        <f ca="1">(J19+$H$65)*$F$65+H19*$F$66</f>
        <v>497005</v>
      </c>
      <c r="AF19" s="1">
        <f t="shared" ca="1" si="52"/>
        <v>4</v>
      </c>
      <c r="AG19" s="1">
        <f t="shared" ca="1" si="53"/>
        <v>1</v>
      </c>
      <c r="AH19" s="242">
        <f t="shared" ca="1" si="54"/>
        <v>3.0104099999999998</v>
      </c>
      <c r="AI19" s="1"/>
    </row>
    <row r="20" spans="2:80" s="2" customFormat="1" x14ac:dyDescent="0.25">
      <c r="C20" s="2" t="str">
        <f t="shared" ca="1" si="44"/>
        <v>Thun 13_1</v>
      </c>
      <c r="D20" s="1">
        <f t="shared" ca="1" si="33"/>
        <v>3</v>
      </c>
      <c r="E20" s="1">
        <f t="shared" ca="1" si="33"/>
        <v>0</v>
      </c>
      <c r="F20" s="1">
        <f t="shared" ca="1" si="33"/>
        <v>1</v>
      </c>
      <c r="G20" s="1">
        <f t="shared" ca="1" si="33"/>
        <v>2</v>
      </c>
      <c r="H20" s="1">
        <f t="shared" ca="1" si="34"/>
        <v>8</v>
      </c>
      <c r="I20" s="1">
        <f t="shared" ca="1" si="34"/>
        <v>10</v>
      </c>
      <c r="J20" s="1">
        <f t="shared" ca="1" si="34"/>
        <v>-2</v>
      </c>
      <c r="K20" s="1">
        <f t="shared" ca="1" si="34"/>
        <v>1</v>
      </c>
      <c r="L20" s="26">
        <f t="shared" ca="1" si="35"/>
        <v>1498008</v>
      </c>
      <c r="M20" s="11">
        <f t="shared" ca="1" si="45"/>
        <v>1</v>
      </c>
      <c r="N20" s="11">
        <f t="array" aca="1" ref="N20" ca="1">IF($AI$15,SUM(($K$17:$K$25&gt;=K20)/COUNTIF($K$17:$K$25,$K$17:$K$25)),SUM(($L$17:$L$25&gt;=L20)/COUNTIF($L$17:$L$25,$L$17:$L$25)))</f>
        <v>3</v>
      </c>
      <c r="O20" s="4" t="str">
        <f t="shared" ca="1" si="36"/>
        <v/>
      </c>
      <c r="P20" s="2" t="str">
        <f t="shared" ca="1" si="37"/>
        <v/>
      </c>
      <c r="Q20" s="2" t="str">
        <f t="shared" ca="1" si="38"/>
        <v/>
      </c>
      <c r="R20" s="2" t="str">
        <f t="shared" ca="1" si="39"/>
        <v/>
      </c>
      <c r="S20" s="2" t="str">
        <f t="shared" ca="1" si="40"/>
        <v/>
      </c>
      <c r="T20" s="2" t="str">
        <f t="shared" ca="1" si="41"/>
        <v/>
      </c>
      <c r="U20" s="2" t="str">
        <f t="shared" ca="1" si="42"/>
        <v/>
      </c>
      <c r="V20" s="52" t="str">
        <f t="shared" ca="1" si="43"/>
        <v/>
      </c>
      <c r="W20" s="59">
        <f ca="1">AA20*$F$64+(AB20+$H$65)*$F$65+AC20*$F$66</f>
        <v>500000</v>
      </c>
      <c r="X20" s="19">
        <f t="shared" ca="1" si="46"/>
        <v>3.0108999999999999</v>
      </c>
      <c r="Y20" s="1">
        <f>'Endrunde 4'!$AF15</f>
        <v>0</v>
      </c>
      <c r="Z20" s="1">
        <f t="shared" ca="1" si="47"/>
        <v>1.9</v>
      </c>
      <c r="AA20" s="1">
        <f t="shared" ca="1" si="48"/>
        <v>0</v>
      </c>
      <c r="AB20" s="1">
        <f t="shared" ca="1" si="49"/>
        <v>0</v>
      </c>
      <c r="AC20" s="1">
        <f t="shared" ca="1" si="50"/>
        <v>0</v>
      </c>
      <c r="AD20" s="239">
        <f t="shared" ca="1" si="51"/>
        <v>3</v>
      </c>
      <c r="AE20" s="26">
        <f ca="1">(J20+$H$65)*$F$65+H20*$F$66</f>
        <v>498008</v>
      </c>
      <c r="AF20" s="1">
        <f t="shared" ca="1" si="52"/>
        <v>3</v>
      </c>
      <c r="AG20" s="1">
        <f t="shared" ca="1" si="53"/>
        <v>1</v>
      </c>
      <c r="AH20" s="242">
        <f t="shared" ca="1" si="54"/>
        <v>3.01031</v>
      </c>
      <c r="AI20" s="1"/>
    </row>
    <row r="21" spans="2:80" s="2" customFormat="1" x14ac:dyDescent="0.25">
      <c r="C21" s="2" t="str">
        <f t="shared" si="44"/>
        <v/>
      </c>
      <c r="D21" s="1">
        <f t="shared" ca="1" si="33"/>
        <v>0</v>
      </c>
      <c r="E21" s="1">
        <f t="shared" ca="1" si="33"/>
        <v>0</v>
      </c>
      <c r="F21" s="1">
        <f t="shared" ca="1" si="33"/>
        <v>0</v>
      </c>
      <c r="G21" s="1">
        <f t="shared" ca="1" si="33"/>
        <v>0</v>
      </c>
      <c r="H21" s="1">
        <f t="shared" ca="1" si="34"/>
        <v>0</v>
      </c>
      <c r="I21" s="1">
        <f t="shared" ca="1" si="34"/>
        <v>0</v>
      </c>
      <c r="J21" s="1">
        <f t="shared" ca="1" si="34"/>
        <v>0</v>
      </c>
      <c r="K21" s="1">
        <f t="shared" ca="1" si="34"/>
        <v>0</v>
      </c>
      <c r="L21" s="26">
        <f t="shared" ca="1" si="35"/>
        <v>500000</v>
      </c>
      <c r="M21" s="11">
        <f t="shared" ca="1" si="45"/>
        <v>5</v>
      </c>
      <c r="N21" s="11">
        <f t="array" aca="1" ref="N21" ca="1">IF($AI$15,SUM(($K$17:$K$25&gt;=K21)/COUNTIF($K$17:$K$25,$K$17:$K$25)),SUM(($L$17:$L$25&gt;=L21)/COUNTIF($L$17:$L$25,$L$17:$L$25)))</f>
        <v>5.0000000000000009</v>
      </c>
      <c r="O21" s="4" t="str">
        <f t="shared" ca="1" si="36"/>
        <v/>
      </c>
      <c r="P21" s="2" t="str">
        <f t="shared" ca="1" si="37"/>
        <v/>
      </c>
      <c r="Q21" s="2" t="str">
        <f t="shared" ca="1" si="38"/>
        <v/>
      </c>
      <c r="R21" s="2" t="str">
        <f t="shared" ca="1" si="39"/>
        <v/>
      </c>
      <c r="S21" s="2" t="str">
        <f t="shared" ca="1" si="40"/>
        <v/>
      </c>
      <c r="T21" s="2" t="str">
        <f t="shared" ca="1" si="41"/>
        <v/>
      </c>
      <c r="U21" s="2" t="str">
        <f t="shared" ca="1" si="42"/>
        <v/>
      </c>
      <c r="V21" s="52" t="str">
        <f t="shared" ca="1" si="43"/>
        <v/>
      </c>
      <c r="W21" s="59">
        <v>0</v>
      </c>
      <c r="X21" s="19">
        <f t="shared" ca="1" si="46"/>
        <v>5.0508999999999995</v>
      </c>
      <c r="Y21" s="1">
        <v>0</v>
      </c>
      <c r="Z21" s="1">
        <f t="shared" ca="1" si="47"/>
        <v>5.9</v>
      </c>
      <c r="AA21" s="1">
        <f t="shared" ca="1" si="48"/>
        <v>0</v>
      </c>
      <c r="AB21" s="1">
        <f t="shared" ca="1" si="49"/>
        <v>0</v>
      </c>
      <c r="AC21" s="1">
        <f t="shared" ca="1" si="50"/>
        <v>0</v>
      </c>
      <c r="AD21" s="239">
        <f t="shared" ca="1" si="51"/>
        <v>5</v>
      </c>
      <c r="AE21" s="26">
        <v>0</v>
      </c>
      <c r="AF21" s="1">
        <f t="shared" ca="1" si="52"/>
        <v>5</v>
      </c>
      <c r="AG21" s="1">
        <f t="shared" ca="1" si="53"/>
        <v>5</v>
      </c>
      <c r="AH21" s="242">
        <f t="shared" ca="1" si="54"/>
        <v>5.0505099999999992</v>
      </c>
      <c r="AI21" s="1"/>
    </row>
    <row r="22" spans="2:80" s="2" customFormat="1" x14ac:dyDescent="0.25">
      <c r="C22" s="2" t="str">
        <f t="shared" si="44"/>
        <v/>
      </c>
      <c r="D22" s="1">
        <f t="shared" ca="1" si="33"/>
        <v>0</v>
      </c>
      <c r="E22" s="1">
        <f t="shared" ca="1" si="33"/>
        <v>0</v>
      </c>
      <c r="F22" s="1">
        <f t="shared" ca="1" si="33"/>
        <v>0</v>
      </c>
      <c r="G22" s="1">
        <f t="shared" ca="1" si="33"/>
        <v>0</v>
      </c>
      <c r="H22" s="1">
        <f t="shared" ca="1" si="34"/>
        <v>0</v>
      </c>
      <c r="I22" s="1">
        <f t="shared" ca="1" si="34"/>
        <v>0</v>
      </c>
      <c r="J22" s="1">
        <f t="shared" ca="1" si="34"/>
        <v>0</v>
      </c>
      <c r="K22" s="1">
        <f t="shared" ca="1" si="34"/>
        <v>0</v>
      </c>
      <c r="L22" s="26">
        <f t="shared" ca="1" si="35"/>
        <v>500000</v>
      </c>
      <c r="M22" s="11">
        <f t="shared" ca="1" si="45"/>
        <v>5</v>
      </c>
      <c r="N22" s="11">
        <f t="array" aca="1" ref="N22" ca="1">IF($AI$15,SUM(($K$17:$K$25&gt;=K22)/COUNTIF($K$17:$K$25,$K$17:$K$25)),SUM(($L$17:$L$25&gt;=L22)/COUNTIF($L$17:$L$25,$L$17:$L$25)))</f>
        <v>5.0000000000000009</v>
      </c>
      <c r="O22" s="4" t="str">
        <f t="shared" ca="1" si="36"/>
        <v/>
      </c>
      <c r="P22" s="2" t="str">
        <f t="shared" ca="1" si="37"/>
        <v/>
      </c>
      <c r="Q22" s="2" t="str">
        <f t="shared" ca="1" si="38"/>
        <v/>
      </c>
      <c r="R22" s="2" t="str">
        <f t="shared" ca="1" si="39"/>
        <v/>
      </c>
      <c r="S22" s="2" t="str">
        <f t="shared" ca="1" si="40"/>
        <v/>
      </c>
      <c r="T22" s="2" t="str">
        <f t="shared" ca="1" si="41"/>
        <v/>
      </c>
      <c r="U22" s="2" t="str">
        <f t="shared" ca="1" si="42"/>
        <v/>
      </c>
      <c r="V22" s="52" t="str">
        <f t="shared" ca="1" si="43"/>
        <v/>
      </c>
      <c r="W22" s="59">
        <v>0</v>
      </c>
      <c r="X22" s="19">
        <f t="shared" ca="1" si="46"/>
        <v>5.0508999999999995</v>
      </c>
      <c r="Y22" s="1">
        <v>0</v>
      </c>
      <c r="Z22" s="1">
        <f t="shared" ca="1" si="47"/>
        <v>5.9</v>
      </c>
      <c r="AA22" s="1">
        <f t="shared" ca="1" si="48"/>
        <v>0</v>
      </c>
      <c r="AB22" s="1">
        <f t="shared" ca="1" si="49"/>
        <v>0</v>
      </c>
      <c r="AC22" s="1">
        <f t="shared" ca="1" si="50"/>
        <v>0</v>
      </c>
      <c r="AD22" s="239">
        <f t="shared" ca="1" si="51"/>
        <v>5</v>
      </c>
      <c r="AE22" s="26">
        <v>0</v>
      </c>
      <c r="AF22" s="1">
        <f t="shared" ca="1" si="52"/>
        <v>5</v>
      </c>
      <c r="AG22" s="1">
        <f t="shared" ca="1" si="53"/>
        <v>5</v>
      </c>
      <c r="AH22" s="242">
        <f t="shared" ca="1" si="54"/>
        <v>5.0505099999999992</v>
      </c>
      <c r="AI22" s="1"/>
    </row>
    <row r="23" spans="2:80" s="2" customFormat="1" x14ac:dyDescent="0.25">
      <c r="C23" s="2" t="str">
        <f t="shared" si="44"/>
        <v/>
      </c>
      <c r="D23" s="1">
        <f t="shared" ca="1" si="33"/>
        <v>0</v>
      </c>
      <c r="E23" s="1">
        <f t="shared" ca="1" si="33"/>
        <v>0</v>
      </c>
      <c r="F23" s="1">
        <f t="shared" ca="1" si="33"/>
        <v>0</v>
      </c>
      <c r="G23" s="1">
        <f t="shared" ca="1" si="33"/>
        <v>0</v>
      </c>
      <c r="H23" s="1">
        <f t="shared" ca="1" si="34"/>
        <v>0</v>
      </c>
      <c r="I23" s="1">
        <f t="shared" ca="1" si="34"/>
        <v>0</v>
      </c>
      <c r="J23" s="1">
        <f t="shared" ca="1" si="34"/>
        <v>0</v>
      </c>
      <c r="K23" s="1">
        <f t="shared" ca="1" si="34"/>
        <v>0</v>
      </c>
      <c r="L23" s="26">
        <f t="shared" ca="1" si="35"/>
        <v>500000</v>
      </c>
      <c r="M23" s="11">
        <f t="shared" ca="1" si="45"/>
        <v>5</v>
      </c>
      <c r="N23" s="11">
        <f t="array" aca="1" ref="N23" ca="1">IF($AI$15,SUM(($K$17:$K$25&gt;=K23)/COUNTIF($K$17:$K$25,$K$17:$K$25)),SUM(($L$17:$L$25&gt;=L23)/COUNTIF($L$17:$L$25,$L$17:$L$25)))</f>
        <v>5.0000000000000009</v>
      </c>
      <c r="O23" s="4" t="str">
        <f t="shared" ca="1" si="36"/>
        <v/>
      </c>
      <c r="P23" s="2" t="str">
        <f t="shared" ca="1" si="37"/>
        <v/>
      </c>
      <c r="Q23" s="2" t="str">
        <f t="shared" ca="1" si="38"/>
        <v/>
      </c>
      <c r="R23" s="2" t="str">
        <f t="shared" ca="1" si="39"/>
        <v/>
      </c>
      <c r="S23" s="2" t="str">
        <f t="shared" ca="1" si="40"/>
        <v/>
      </c>
      <c r="T23" s="2" t="str">
        <f t="shared" ca="1" si="41"/>
        <v/>
      </c>
      <c r="U23" s="2" t="str">
        <f t="shared" ca="1" si="42"/>
        <v/>
      </c>
      <c r="V23" s="52" t="str">
        <f t="shared" ca="1" si="43"/>
        <v/>
      </c>
      <c r="W23" s="59">
        <v>0</v>
      </c>
      <c r="X23" s="19">
        <f t="shared" ca="1" si="46"/>
        <v>5.0508999999999995</v>
      </c>
      <c r="Y23" s="1">
        <v>0</v>
      </c>
      <c r="Z23" s="1">
        <f t="shared" ca="1" si="47"/>
        <v>5.9</v>
      </c>
      <c r="AA23" s="1">
        <f t="shared" ca="1" si="48"/>
        <v>0</v>
      </c>
      <c r="AB23" s="1">
        <f t="shared" ca="1" si="49"/>
        <v>0</v>
      </c>
      <c r="AC23" s="1">
        <f t="shared" ca="1" si="50"/>
        <v>0</v>
      </c>
      <c r="AD23" s="239">
        <f t="shared" ca="1" si="51"/>
        <v>5</v>
      </c>
      <c r="AE23" s="26">
        <v>0</v>
      </c>
      <c r="AF23" s="1">
        <f t="shared" ca="1" si="52"/>
        <v>5</v>
      </c>
      <c r="AG23" s="1">
        <f t="shared" ca="1" si="53"/>
        <v>5</v>
      </c>
      <c r="AH23" s="242">
        <f t="shared" ca="1" si="54"/>
        <v>5.0505099999999992</v>
      </c>
      <c r="AI23" s="1"/>
    </row>
    <row r="24" spans="2:80" s="2" customFormat="1" x14ac:dyDescent="0.25">
      <c r="C24" s="2" t="str">
        <f t="shared" si="44"/>
        <v/>
      </c>
      <c r="D24" s="1">
        <f t="shared" ca="1" si="33"/>
        <v>0</v>
      </c>
      <c r="E24" s="1">
        <f t="shared" ca="1" si="33"/>
        <v>0</v>
      </c>
      <c r="F24" s="1">
        <f t="shared" ca="1" si="33"/>
        <v>0</v>
      </c>
      <c r="G24" s="1">
        <f t="shared" ca="1" si="33"/>
        <v>0</v>
      </c>
      <c r="H24" s="1">
        <f t="shared" ca="1" si="34"/>
        <v>0</v>
      </c>
      <c r="I24" s="1">
        <f t="shared" ca="1" si="34"/>
        <v>0</v>
      </c>
      <c r="J24" s="1">
        <f t="shared" ca="1" si="34"/>
        <v>0</v>
      </c>
      <c r="K24" s="1">
        <f t="shared" ca="1" si="34"/>
        <v>0</v>
      </c>
      <c r="L24" s="26">
        <f t="shared" ca="1" si="35"/>
        <v>500000</v>
      </c>
      <c r="M24" s="11">
        <f t="shared" ca="1" si="45"/>
        <v>5</v>
      </c>
      <c r="N24" s="11">
        <f t="array" aca="1" ref="N24" ca="1">IF($AI$15,SUM(($K$17:$K$25&gt;=K24)/COUNTIF($K$17:$K$25,$K$17:$K$25)),SUM(($L$17:$L$25&gt;=L24)/COUNTIF($L$17:$L$25,$L$17:$L$25)))</f>
        <v>5.0000000000000009</v>
      </c>
      <c r="O24" s="4" t="str">
        <f t="shared" ca="1" si="36"/>
        <v/>
      </c>
      <c r="P24" s="2" t="str">
        <f t="shared" ca="1" si="37"/>
        <v/>
      </c>
      <c r="Q24" s="2" t="str">
        <f t="shared" ca="1" si="38"/>
        <v/>
      </c>
      <c r="R24" s="2" t="str">
        <f t="shared" ca="1" si="39"/>
        <v/>
      </c>
      <c r="S24" s="2" t="str">
        <f t="shared" ca="1" si="40"/>
        <v/>
      </c>
      <c r="T24" s="2" t="str">
        <f t="shared" ca="1" si="41"/>
        <v/>
      </c>
      <c r="U24" s="2" t="str">
        <f t="shared" ca="1" si="42"/>
        <v/>
      </c>
      <c r="V24" s="52" t="str">
        <f t="shared" ca="1" si="43"/>
        <v/>
      </c>
      <c r="W24" s="59">
        <v>0</v>
      </c>
      <c r="X24" s="19">
        <f t="shared" ca="1" si="46"/>
        <v>5.0508999999999995</v>
      </c>
      <c r="Y24" s="1">
        <v>0</v>
      </c>
      <c r="Z24" s="1">
        <f t="shared" ca="1" si="47"/>
        <v>5.9</v>
      </c>
      <c r="AA24" s="1">
        <f t="shared" ca="1" si="48"/>
        <v>0</v>
      </c>
      <c r="AB24" s="1">
        <f t="shared" ca="1" si="49"/>
        <v>0</v>
      </c>
      <c r="AC24" s="1">
        <f t="shared" ca="1" si="50"/>
        <v>0</v>
      </c>
      <c r="AD24" s="239">
        <f t="shared" ca="1" si="51"/>
        <v>5</v>
      </c>
      <c r="AE24" s="26">
        <v>0</v>
      </c>
      <c r="AF24" s="1">
        <f t="shared" ca="1" si="52"/>
        <v>5</v>
      </c>
      <c r="AG24" s="1">
        <f t="shared" ca="1" si="53"/>
        <v>5</v>
      </c>
      <c r="AH24" s="242">
        <f t="shared" ca="1" si="54"/>
        <v>5.0505099999999992</v>
      </c>
      <c r="AI24" s="1"/>
    </row>
    <row r="25" spans="2:80" s="2" customFormat="1" ht="12" thickBot="1" x14ac:dyDescent="0.3">
      <c r="C25" s="2" t="str">
        <f t="shared" si="44"/>
        <v/>
      </c>
      <c r="D25" s="1">
        <f t="shared" ca="1" si="33"/>
        <v>0</v>
      </c>
      <c r="E25" s="1">
        <f t="shared" ca="1" si="33"/>
        <v>0</v>
      </c>
      <c r="F25" s="1">
        <f t="shared" ca="1" si="33"/>
        <v>0</v>
      </c>
      <c r="G25" s="1">
        <f t="shared" ca="1" si="33"/>
        <v>0</v>
      </c>
      <c r="H25" s="1">
        <f t="shared" ca="1" si="34"/>
        <v>0</v>
      </c>
      <c r="I25" s="1">
        <f t="shared" ca="1" si="34"/>
        <v>0</v>
      </c>
      <c r="J25" s="1">
        <f t="shared" ca="1" si="34"/>
        <v>0</v>
      </c>
      <c r="K25" s="1">
        <f t="shared" ca="1" si="34"/>
        <v>0</v>
      </c>
      <c r="L25" s="26">
        <f t="shared" ca="1" si="35"/>
        <v>500000</v>
      </c>
      <c r="M25" s="11">
        <f t="shared" ca="1" si="45"/>
        <v>5</v>
      </c>
      <c r="N25" s="11">
        <f t="array" aca="1" ref="N25" ca="1">IF($AI$15,SUM(($K$17:$K$25&gt;=K25)/COUNTIF($K$17:$K$25,$K$17:$K$25)),SUM(($L$17:$L$25&gt;=L25)/COUNTIF($L$17:$L$25,$L$17:$L$25)))</f>
        <v>5.0000000000000009</v>
      </c>
      <c r="O25" s="53" t="str">
        <f t="shared" ca="1" si="36"/>
        <v/>
      </c>
      <c r="P25" s="54" t="str">
        <f t="shared" ca="1" si="37"/>
        <v/>
      </c>
      <c r="Q25" s="54" t="str">
        <f t="shared" ca="1" si="38"/>
        <v/>
      </c>
      <c r="R25" s="54" t="str">
        <f t="shared" ca="1" si="39"/>
        <v/>
      </c>
      <c r="S25" s="54" t="str">
        <f t="shared" ca="1" si="40"/>
        <v/>
      </c>
      <c r="T25" s="54" t="str">
        <f t="shared" ca="1" si="41"/>
        <v/>
      </c>
      <c r="U25" s="54" t="str">
        <f t="shared" ca="1" si="42"/>
        <v/>
      </c>
      <c r="V25" s="55" t="str">
        <f t="shared" ca="1" si="43"/>
        <v/>
      </c>
      <c r="W25" s="59">
        <v>0</v>
      </c>
      <c r="X25" s="20">
        <f t="shared" ca="1" si="46"/>
        <v>5.0508999999999995</v>
      </c>
      <c r="Y25" s="1">
        <v>0</v>
      </c>
      <c r="Z25" s="1">
        <f t="shared" ca="1" si="47"/>
        <v>5.9</v>
      </c>
      <c r="AA25" s="1">
        <f t="shared" ca="1" si="48"/>
        <v>0</v>
      </c>
      <c r="AB25" s="1">
        <f t="shared" ca="1" si="49"/>
        <v>0</v>
      </c>
      <c r="AC25" s="1">
        <f t="shared" ca="1" si="50"/>
        <v>0</v>
      </c>
      <c r="AD25" s="239">
        <f t="shared" ca="1" si="51"/>
        <v>5</v>
      </c>
      <c r="AE25" s="26">
        <v>0</v>
      </c>
      <c r="AF25" s="1">
        <f t="shared" ca="1" si="52"/>
        <v>5</v>
      </c>
      <c r="AG25" s="1">
        <f t="shared" ca="1" si="53"/>
        <v>5</v>
      </c>
      <c r="AH25" s="243">
        <f t="shared" ca="1" si="54"/>
        <v>5.0505099999999992</v>
      </c>
      <c r="AI25" s="1"/>
    </row>
    <row r="26" spans="2:80" s="2" customFormat="1" ht="12" thickTop="1" x14ac:dyDescent="0.25">
      <c r="O26" s="1"/>
      <c r="P26" s="1"/>
      <c r="Q26" s="1"/>
      <c r="R26" s="1"/>
      <c r="S26" s="1"/>
      <c r="T26" s="1"/>
      <c r="U26" s="1"/>
      <c r="V26" s="1"/>
    </row>
    <row r="27" spans="2:80" s="2" customFormat="1" x14ac:dyDescent="0.25">
      <c r="O27" s="1"/>
      <c r="P27" s="1"/>
      <c r="Q27" s="1"/>
      <c r="R27" s="1"/>
      <c r="S27" s="1"/>
      <c r="T27" s="1"/>
      <c r="U27" s="1"/>
      <c r="V27" s="1"/>
    </row>
    <row r="28" spans="2:80" s="2" customFormat="1" ht="12" thickBot="1" x14ac:dyDescent="0.3">
      <c r="B28" s="3" t="s">
        <v>101</v>
      </c>
    </row>
    <row r="29" spans="2:80" s="2" customFormat="1" ht="12" thickTop="1" x14ac:dyDescent="0.25">
      <c r="B29" s="2" t="s">
        <v>97</v>
      </c>
      <c r="E29" s="776">
        <v>1</v>
      </c>
      <c r="F29" s="773"/>
      <c r="G29" s="773"/>
      <c r="H29" s="773"/>
      <c r="I29" s="773"/>
      <c r="J29" s="773"/>
      <c r="K29" s="773"/>
      <c r="L29" s="775"/>
      <c r="M29" s="772">
        <v>2</v>
      </c>
      <c r="N29" s="773"/>
      <c r="O29" s="773"/>
      <c r="P29" s="773"/>
      <c r="Q29" s="773"/>
      <c r="R29" s="773"/>
      <c r="S29" s="773"/>
      <c r="T29" s="775"/>
      <c r="U29" s="772">
        <v>3</v>
      </c>
      <c r="V29" s="773"/>
      <c r="W29" s="773"/>
      <c r="X29" s="773"/>
      <c r="Y29" s="773"/>
      <c r="Z29" s="773"/>
      <c r="AA29" s="773"/>
      <c r="AB29" s="775"/>
      <c r="AC29" s="772">
        <v>4</v>
      </c>
      <c r="AD29" s="773"/>
      <c r="AE29" s="773"/>
      <c r="AF29" s="773"/>
      <c r="AG29" s="773"/>
      <c r="AH29" s="773"/>
      <c r="AI29" s="773"/>
      <c r="AJ29" s="775"/>
      <c r="AK29" s="772">
        <v>5</v>
      </c>
      <c r="AL29" s="773"/>
      <c r="AM29" s="773"/>
      <c r="AN29" s="773"/>
      <c r="AO29" s="773"/>
      <c r="AP29" s="773"/>
      <c r="AQ29" s="773"/>
      <c r="AR29" s="775"/>
      <c r="AS29" s="772">
        <v>6</v>
      </c>
      <c r="AT29" s="773"/>
      <c r="AU29" s="773"/>
      <c r="AV29" s="773"/>
      <c r="AW29" s="773"/>
      <c r="AX29" s="773"/>
      <c r="AY29" s="773"/>
      <c r="AZ29" s="775"/>
      <c r="BA29" s="772">
        <v>7</v>
      </c>
      <c r="BB29" s="773"/>
      <c r="BC29" s="773"/>
      <c r="BD29" s="773"/>
      <c r="BE29" s="773"/>
      <c r="BF29" s="773"/>
      <c r="BG29" s="773"/>
      <c r="BH29" s="775"/>
      <c r="BI29" s="772">
        <v>8</v>
      </c>
      <c r="BJ29" s="773"/>
      <c r="BK29" s="773"/>
      <c r="BL29" s="773"/>
      <c r="BM29" s="773"/>
      <c r="BN29" s="773"/>
      <c r="BO29" s="773"/>
      <c r="BP29" s="774"/>
      <c r="BQ29" s="1"/>
      <c r="BR29" s="3" t="s">
        <v>96</v>
      </c>
      <c r="BS29" s="2" t="str">
        <f ca="1">$F$4</f>
        <v>Langenthal 1</v>
      </c>
      <c r="BT29" s="2" t="str">
        <f ca="1">$F$5</f>
        <v>Langenthal 13</v>
      </c>
      <c r="BU29" s="2" t="str">
        <f ca="1">$F$6</f>
        <v>Murten 1</v>
      </c>
      <c r="BV29" s="2" t="str">
        <f ca="1">$F$7</f>
        <v>Thun 13_1</v>
      </c>
      <c r="BW29" s="2" t="str">
        <f>$F$8</f>
        <v/>
      </c>
      <c r="BX29" s="2" t="str">
        <f>$F$9</f>
        <v/>
      </c>
      <c r="BY29" s="2" t="str">
        <f>$F$10</f>
        <v/>
      </c>
      <c r="BZ29" s="2" t="str">
        <f>$F$11</f>
        <v/>
      </c>
      <c r="CA29" s="2" t="str">
        <f>$F$12</f>
        <v/>
      </c>
      <c r="CB29" s="48"/>
    </row>
    <row r="30" spans="2:80" s="2" customFormat="1" x14ac:dyDescent="0.25">
      <c r="C30" s="2" t="str">
        <f ca="1">$Q64</f>
        <v>Langenthal 1</v>
      </c>
      <c r="E30" s="12">
        <f t="array" aca="1" ref="E30" ca="1">IF(O17=C17,SUM(IF(($BR$52:$BR$60=C17)*($BS$51:$CA$51=O18),$BS$52:$CA$60)),0)</f>
        <v>0</v>
      </c>
      <c r="F30" s="2">
        <f t="array" aca="1" ref="F30" ca="1">IF(O17=C17,SUM(IF(($BR$52:$BR$60=C17)*($BS$51:$CA$51=O19),$BS$52:$CA$60)),0)</f>
        <v>0</v>
      </c>
      <c r="G30" s="2">
        <f t="array" aca="1" ref="G30" ca="1">IF(O17=C17,SUM(IF(($BR$52:$BR$60=C17)*($BS$51:$CA$51=O20),$BS$52:$CA$60)),0)</f>
        <v>0</v>
      </c>
      <c r="H30" s="2">
        <f t="array" aca="1" ref="H30" ca="1">IF(O17=C17,SUM(IF(($BR$52:$BR$60=C17)*($BS$51:$CA$51=O21),$BS$52:$CA$60)),0)</f>
        <v>0</v>
      </c>
      <c r="I30" s="2">
        <f t="array" aca="1" ref="I30" ca="1">IF(O17=C17,SUM(IF(($BR$52:$BR$60=C17)*($BS$51:$CA$51=O22),$BS$52:$CA$60)),0)</f>
        <v>0</v>
      </c>
      <c r="J30" s="2">
        <f t="array" aca="1" ref="J30" ca="1">IF(O17=C17,SUM(IF(($BR$52:$BR$60=C17)*($BS$51:$CA$51=O23),$BS$52:$CA$60)),0)</f>
        <v>0</v>
      </c>
      <c r="K30" s="2">
        <f t="array" aca="1" ref="K30" ca="1">IF(O17=C17,SUM(IF(($BR$52:$BR$60=C17)*($BS$51:$CA$51=O$24),$BS$52:$CA$60)),0)</f>
        <v>0</v>
      </c>
      <c r="L30" s="2">
        <f t="array" aca="1" ref="L30" ca="1">IF(O17=C17,SUM(IF(($BR$52:$BR$60=C17)*($BS$51:$CA$51=O$25),$BS$52:$CA$60)),0)</f>
        <v>0</v>
      </c>
      <c r="M30" s="4">
        <f t="array" aca="1" ref="M30" ca="1">IF(P17=C17,SUM(IF(($BR$52:$BR$60=C17)*($BS$51:$CA$51=P18),$BS$52:$CA$60)),0)</f>
        <v>0</v>
      </c>
      <c r="N30" s="2">
        <f t="array" aca="1" ref="N30" ca="1">IF(P17=C17,SUM(IF(($BR$52:$BR$60=C17)*($BS$51:$CA$51=P19),$BS$52:$CA$60)),0)</f>
        <v>0</v>
      </c>
      <c r="O30" s="2">
        <f t="array" aca="1" ref="O30" ca="1">IF(P17=C17,SUM(IF(($BR$52:$BR$60=C17)*($BS$51:$CA$51=P20),$BS$52:$CA$60)),0)</f>
        <v>0</v>
      </c>
      <c r="P30" s="2">
        <f t="array" aca="1" ref="P30" ca="1">IF(P17=C17,SUM(IF(($BR$52:$BR$60=C17)*($BS$51:$CA$51=P21),$BS$52:$CA$60)),0)</f>
        <v>0</v>
      </c>
      <c r="Q30" s="2">
        <f t="array" aca="1" ref="Q30" ca="1">IF(P17=C17,SUM(IF(($BR$52:$BR$60=C17)*($BS$51:$CA$51=P22),$BS$52:$CA$60)),0)</f>
        <v>0</v>
      </c>
      <c r="R30" s="2">
        <f t="array" aca="1" ref="R30" ca="1">IF(P17=C17,SUM(IF(($BR$52:$BR$60=C17)*($BS$51:$CA$51=P23),$BS$52:$CA$60)),0)</f>
        <v>0</v>
      </c>
      <c r="S30" s="2">
        <f t="array" aca="1" ref="S30" ca="1">IF(P17=C17,SUM(IF(($BR$52:$BR$60=C17)*($BS$51:$CA$51=P$24),$BS$52:$CA$60)),0)</f>
        <v>0</v>
      </c>
      <c r="T30" s="2">
        <f t="array" aca="1" ref="T30" ca="1">IF(P17=C17,SUM(IF(($BR$52:$BR$60=C17)*($BS$51:$CA$51=P$25),$BS$52:$CA$60)),0)</f>
        <v>0</v>
      </c>
      <c r="U30" s="4">
        <f t="array" aca="1" ref="U30" ca="1">IF(Q17=C17,SUM(IF(($BR$52:$BR$60=C17)*($BS$51:$CA$51=Q18),$BS$52:$CA$60)),0)</f>
        <v>0</v>
      </c>
      <c r="V30" s="2">
        <f t="array" aca="1" ref="V30" ca="1">IF(Q17=C17,SUM(IF(($BR$52:$BR$60=C17)*($BS$51:$CA$51=Q19),$BS$52:$CA$60)),0)</f>
        <v>0</v>
      </c>
      <c r="W30" s="2">
        <f t="array" aca="1" ref="W30" ca="1">IF(Q17=C17,SUM(IF(($BR$52:$BR$60=C17)*($BS$51:$CA$51=Q20),$BS$52:$CA$60)),0)</f>
        <v>0</v>
      </c>
      <c r="X30" s="2">
        <f t="array" aca="1" ref="X30" ca="1">IF(Q17=C17,SUM(IF(($BR$52:$BR$60=C17)*($BS$51:$CA$51=Q21),$BS$52:$CA$60)),0)</f>
        <v>0</v>
      </c>
      <c r="Y30" s="2">
        <f t="array" aca="1" ref="Y30" ca="1">IF(Q17=C17,SUM(IF(($BR$52:$BR$60=C17)*($BS$51:$CA$51=Q22),$BS$52:$CA$60)),0)</f>
        <v>0</v>
      </c>
      <c r="Z30" s="2">
        <f t="array" aca="1" ref="Z30" ca="1">IF(Q17=C17,SUM(IF(($BR$52:$BR$60=C17)*($BS$51:$CA$51=Q23),$BS$52:$CA$60)),0)</f>
        <v>0</v>
      </c>
      <c r="AA30" s="2">
        <f t="array" aca="1" ref="AA30" ca="1">IF(Q17=C17,SUM(IF(($BR$52:$BR$60=C17)*($BS$51:$CA$51=Q$24),$BS$52:$CA$60)),0)</f>
        <v>0</v>
      </c>
      <c r="AB30" s="2">
        <f t="array" aca="1" ref="AB30" ca="1">IF(Q17=C17,SUM(IF(($BR$52:$BR$60=C17)*($BS$51:$CA$51=Q$25),$BS$52:$CA$60)),0)</f>
        <v>0</v>
      </c>
      <c r="AC30" s="4">
        <f t="array" aca="1" ref="AC30" ca="1">IF(R17=C17,SUM(IF(($BR$52:$BR$60=C17)*($BS$51:$CA$51=R18),$BS$52:$CA$60)),0)</f>
        <v>0</v>
      </c>
      <c r="AD30" s="2">
        <f t="array" aca="1" ref="AD30" ca="1">IF(R17=C17,SUM(IF(($BR$52:$BR$60=C17)*($BS$51:$CA$51=R19),$BS$52:$CA$60)),0)</f>
        <v>0</v>
      </c>
      <c r="AE30" s="2">
        <f t="array" aca="1" ref="AE30" ca="1">IF(R17=C17,SUM(IF(($BR$52:$BR$60=C17)*($BS$51:$CA$51=R20),$BS$52:$CA$60)),0)</f>
        <v>0</v>
      </c>
      <c r="AF30" s="2">
        <f t="array" aca="1" ref="AF30" ca="1">IF(R17=C17,SUM(IF(($BR$52:$BR$60=C17)*($BS$51:$CA$51=R21),$BS$52:$CA$60)),0)</f>
        <v>0</v>
      </c>
      <c r="AG30" s="2">
        <f t="array" aca="1" ref="AG30" ca="1">IF(R17=C17,SUM(IF(($BR$52:$BR$60=C17)*($BS$51:$CA$51=R22),$BS$52:$CA$60)),0)</f>
        <v>0</v>
      </c>
      <c r="AH30" s="2">
        <f t="array" aca="1" ref="AH30" ca="1">IF(R17=C17,SUM(IF(($BR$52:$BR$60=C17)*($BS$51:$CA$51=R23),$BS$52:$CA$60)),0)</f>
        <v>0</v>
      </c>
      <c r="AI30" s="2">
        <f t="array" aca="1" ref="AI30" ca="1">IF(R17=C17,SUM(IF(($BR$52:$BR$60=C17)*($BS$51:$CA$51=R$24),$BS$52:$CA$60)),0)</f>
        <v>0</v>
      </c>
      <c r="AJ30" s="2">
        <f t="array" aca="1" ref="AJ30" ca="1">IF(R17=C17,SUM(IF(($BR$52:$BR$60=C17)*($BS$51:$CA$51=R$25),$BS$52:$CA$60)),0)</f>
        <v>0</v>
      </c>
      <c r="AK30" s="4">
        <f t="array" aca="1" ref="AK30" ca="1">IF(S17=C17,SUM(IF(($BR$52:$BR$60=C17)*($BS$51:$CA$51=S18),$BS$52:$CA$60)),0)</f>
        <v>0</v>
      </c>
      <c r="AL30" s="2">
        <f t="array" aca="1" ref="AL30" ca="1">IF(S17=C17,SUM(IF(($BR$52:$BR$60=C17)*($BS$51:$CA$51=S19),$BS$52:$CA$60)),0)</f>
        <v>0</v>
      </c>
      <c r="AM30" s="2">
        <f t="array" aca="1" ref="AM30" ca="1">IF(S17=C17,SUM(IF(($BR$52:$BR$60=C17)*($BS$51:$CA$51=S20),$BS$52:$CA$60)),0)</f>
        <v>0</v>
      </c>
      <c r="AN30" s="2">
        <f t="array" aca="1" ref="AN30" ca="1">IF(S17=C17,SUM(IF(($BR$52:$BR$60=C17)*($BS$51:$CA$51=S21),$BS$52:$CA$60)),0)</f>
        <v>0</v>
      </c>
      <c r="AO30" s="2">
        <f t="array" aca="1" ref="AO30" ca="1">IF(S17=C17,SUM(IF(($BR$52:$BR$60=C17)*($BS$51:$CA$51=S22),$BS$52:$CA$60)),0)</f>
        <v>0</v>
      </c>
      <c r="AP30" s="2">
        <f t="array" aca="1" ref="AP30" ca="1">IF(S17=C17,SUM(IF(($BR$52:$BR$60=C17)*($BS$51:$CA$51=S23),$BS$52:$CA$60)),0)</f>
        <v>0</v>
      </c>
      <c r="AQ30" s="2">
        <f t="array" aca="1" ref="AQ30" ca="1">IF(S17=C17,SUM(IF(($BR$52:$BR$60=C17)*($BS$51:$CA$51=S$24),$BS$52:$CA$60)),0)</f>
        <v>0</v>
      </c>
      <c r="AR30" s="2">
        <f t="array" aca="1" ref="AR30" ca="1">IF(S17=C17,SUM(IF(($BR$52:$BR$60=C17)*($BS$51:$CA$51=S$25),$BS$52:$CA$60)),0)</f>
        <v>0</v>
      </c>
      <c r="AS30" s="4">
        <f t="array" aca="1" ref="AS30" ca="1">IF(T17=C17,SUM(IF(($BR$52:$BR$60=C17)*($BS$51:$CA$51=T18),$BS$52:$CA$60)),0)</f>
        <v>0</v>
      </c>
      <c r="AT30" s="2">
        <f t="array" aca="1" ref="AT30" ca="1">IF(T17=C17,SUM(IF(($BR$52:$BR$60=C17)*($BS$51:$CA$51=T19),$BS$52:$CA$60)),0)</f>
        <v>0</v>
      </c>
      <c r="AU30" s="2">
        <f t="array" aca="1" ref="AU30" ca="1">IF(T17=C17,SUM(IF(($BR$52:$BR$60=C17)*($BS$51:$CA$51=T20),$BS$52:$CA$60)),0)</f>
        <v>0</v>
      </c>
      <c r="AV30" s="2">
        <f t="array" aca="1" ref="AV30" ca="1">IF(T17=C17,SUM(IF(($BR$52:$BR$60=C17)*($BS$51:$CA$51=T21),$BS$52:$CA$60)),0)</f>
        <v>0</v>
      </c>
      <c r="AW30" s="2">
        <f t="array" aca="1" ref="AW30" ca="1">IF(T17=C17,SUM(IF(($BR$52:$BR$60=C17)*($BS$51:$CA$51=T22),$BS$52:$CA$60)),0)</f>
        <v>0</v>
      </c>
      <c r="AX30" s="2">
        <f t="array" aca="1" ref="AX30" ca="1">IF(T17=C17,SUM(IF(($BR$52:$BR$60=C17)*($BS$51:$CA$51=T23),$BS$52:$CA$60)),0)</f>
        <v>0</v>
      </c>
      <c r="AY30" s="2">
        <f t="array" aca="1" ref="AY30" ca="1">IF(T17=C17,SUM(IF(($BR$52:$BR$60=C17)*($BS$51:$CA$51=T$24),$BS$52:$CA$60)),0)</f>
        <v>0</v>
      </c>
      <c r="AZ30" s="2">
        <f t="array" aca="1" ref="AZ30" ca="1">IF(T17=C17,SUM(IF(($BR$52:$BR$60=C17)*($BS$51:$CA$51=T$25),$BS$52:$CA$60)),0)</f>
        <v>0</v>
      </c>
      <c r="BA30" s="4">
        <f t="array" aca="1" ref="BA30" ca="1">IF(U17=C17,SUM(IF(($BR$52:$BR$60=C17)*($BS$51:$CA$51=U$18),$BS$52:$CA$60)),0)</f>
        <v>0</v>
      </c>
      <c r="BB30" s="2">
        <f t="array" aca="1" ref="BB30" ca="1">IF(U17=C17,SUM(IF(($BR$52:$BR$60=C17)*($BS$51:$CA$51=U$19),$BS$52:$CA$60)),0)</f>
        <v>0</v>
      </c>
      <c r="BC30" s="2">
        <f t="array" aca="1" ref="BC30" ca="1">IF(U17=C17,SUM(IF(($BR$52:$BR$60=C17)*($BS$51:$CA$51=U$20),$BS$52:$CA$60)),0)</f>
        <v>0</v>
      </c>
      <c r="BD30" s="2">
        <f t="array" aca="1" ref="BD30" ca="1">IF(U17=C17,SUM(IF(($BR$52:$BR$60=C17)*($BS$51:$CA$51=U$21),$BS$52:$CA$60)),0)</f>
        <v>0</v>
      </c>
      <c r="BE30" s="2">
        <f t="array" aca="1" ref="BE30" ca="1">IF(U17=C17,SUM(IF(($BR$52:$BR$60=C17)*($BS$51:$CA$51=U$22),$BS$52:$CA$60)),0)</f>
        <v>0</v>
      </c>
      <c r="BF30" s="2">
        <f t="array" aca="1" ref="BF30" ca="1">IF(U17=C17,SUM(IF(($BR$52:$BR$60=C17)*($BS$51:$CA$51=U$23),$BS$52:$CA$60)),0)</f>
        <v>0</v>
      </c>
      <c r="BG30" s="2">
        <f t="array" aca="1" ref="BG30" ca="1">IF(U17=C17,SUM(IF(($BR$52:$BR$60=C17)*($BS$51:$CA$51=U$24),$BS$52:$CA$60)),0)</f>
        <v>0</v>
      </c>
      <c r="BH30" s="2">
        <f t="array" aca="1" ref="BH30" ca="1">IF(U17=C17,SUM(IF(($BR$52:$BR$60=C17)*($BS$51:$CA$51=U$25),$BS$52:$CA$60)),0)</f>
        <v>0</v>
      </c>
      <c r="BI30" s="4">
        <f t="array" aca="1" ref="BI30" ca="1">IF(V17=C17,SUM(IF(($BR$52:$BR$60=C17)*($BS$51:$CA$51=V$18),$BS$52:$CA$60)),0)</f>
        <v>0</v>
      </c>
      <c r="BJ30" s="2">
        <f t="array" aca="1" ref="BJ30" ca="1">IF(V17=C17,SUM(IF(($BR$52:$BR$60=C17)*($BS$51:$CA$51=V$19),$BS$52:$CA$60)),0)</f>
        <v>0</v>
      </c>
      <c r="BK30" s="2">
        <f t="array" aca="1" ref="BK30" ca="1">IF(V17=C17,SUM(IF(($BR$52:$BR$60=C17)*($BS$51:$CA$51=V$20),$BS$52:$CA$60)),0)</f>
        <v>0</v>
      </c>
      <c r="BL30" s="2">
        <f t="array" aca="1" ref="BL30" ca="1">IF(V17=C17,SUM(IF(($BR$52:$BR$60=C17)*($BS$51:$CA$51=V$21),$BS$52:$CA$60)),0)</f>
        <v>0</v>
      </c>
      <c r="BM30" s="2">
        <f t="array" aca="1" ref="BM30" ca="1">IF(V17=C17,SUM(IF(($BR$52:$BR$60=C17)*($BS$51:$CA$51=V$22),$BS$52:$CA$60)),0)</f>
        <v>0</v>
      </c>
      <c r="BN30" s="2">
        <f t="array" aca="1" ref="BN30" ca="1">IF(V17=C17,SUM(IF(($BR$52:$BR$60=C17)*($BS$51:$CA$51=V$23),$BS$52:$CA$60)),0)</f>
        <v>0</v>
      </c>
      <c r="BO30" s="2">
        <f t="array" aca="1" ref="BO30" ca="1">IF(V17=C17,SUM(IF(($BR$52:$BR$60=C17)*($BS$51:$CA$51=V$24),$BS$52:$CA$60)),0)</f>
        <v>0</v>
      </c>
      <c r="BP30" s="13">
        <f t="array" aca="1" ref="BP30" ca="1">IF(V17=C17,SUM(IF(($BR$52:$BR$60=C17)*($BS$51:$CA$51=V$25),$BS$52:$CA$60)),0)</f>
        <v>0</v>
      </c>
      <c r="BR30" s="2" t="str">
        <f t="shared" ref="BR30:BR38" ca="1" si="55">F4</f>
        <v>Langenthal 1</v>
      </c>
      <c r="BS30" s="5"/>
      <c r="BT30" s="6">
        <f t="shared" ref="BT30:CA32" ca="1" si="56">SUMIFS($X$64:$X$135,$V$64:$V$135,$BR30,$W$64:$W$135,BT$29)+SUMIFS($Y$64:$Y$135,$W$64:$W$135,$BR30,$V$64:$V$135,BT$29)</f>
        <v>4</v>
      </c>
      <c r="BU30" s="6">
        <f t="shared" ca="1" si="56"/>
        <v>2</v>
      </c>
      <c r="BV30" s="6">
        <f t="shared" ca="1" si="56"/>
        <v>2</v>
      </c>
      <c r="BW30" s="6">
        <f t="shared" ca="1" si="56"/>
        <v>0</v>
      </c>
      <c r="BX30" s="6">
        <f t="shared" ca="1" si="56"/>
        <v>0</v>
      </c>
      <c r="BY30" s="6">
        <f t="shared" ca="1" si="56"/>
        <v>0</v>
      </c>
      <c r="BZ30" s="6">
        <f t="shared" ca="1" si="56"/>
        <v>0</v>
      </c>
      <c r="CA30" s="6">
        <f t="shared" ca="1" si="56"/>
        <v>0</v>
      </c>
    </row>
    <row r="31" spans="2:80" s="2" customFormat="1" x14ac:dyDescent="0.25">
      <c r="C31" s="2" t="str">
        <f t="shared" ref="C31:C38" ca="1" si="57">$Q65</f>
        <v>Langenthal 13</v>
      </c>
      <c r="E31" s="12">
        <f t="array" aca="1" ref="E31" ca="1">IF(O18=C18,SUM(IF(($BR$52:$BR$60=C18)*($BS$51:$CA$51=O17),$BS$52:$CA$60)),0)</f>
        <v>0</v>
      </c>
      <c r="F31" s="2">
        <f t="array" aca="1" ref="F31" ca="1">IF(O18=C18,SUM(IF(($BR$52:$BR$60=C18)*($BS$51:$CA$51=O19),$BS$52:$CA$60)),0)</f>
        <v>0</v>
      </c>
      <c r="G31" s="2">
        <f t="array" aca="1" ref="G31" ca="1">IF(O18=C18,SUM(IF(($BR$52:$BR$60=C18)*($BS$51:$CA$51=O20),$BS$52:$CA$60)),0)</f>
        <v>0</v>
      </c>
      <c r="H31" s="2">
        <f t="array" aca="1" ref="H31" ca="1">IF(O18=C18,SUM(IF(($BR$52:$BR$60=C18)*($BS$51:$CA$51=O21),$BS$52:$CA$60)),0)</f>
        <v>0</v>
      </c>
      <c r="I31" s="2">
        <f t="array" aca="1" ref="I31" ca="1">IF(O18=C18,SUM(IF(($BR$52:$BR$60=C18)*($BS$51:$CA$51=O22),$BS$52:$CA$60)),0)</f>
        <v>0</v>
      </c>
      <c r="J31" s="2">
        <f t="array" aca="1" ref="J31" ca="1">IF(O18=C18,SUM(IF(($BR$52:$BR$60=C18)*($BS$51:$CA$51=O23),$BS$52:$CA$60)),0)</f>
        <v>0</v>
      </c>
      <c r="K31" s="2">
        <f t="array" aca="1" ref="K31" ca="1">IF(O18=C18,SUM(IF(($BR$52:$BR$60=C18)*($BS$51:$CA$51=O$24),$BS$52:$CA$60)),0)</f>
        <v>0</v>
      </c>
      <c r="L31" s="2">
        <f t="array" aca="1" ref="L31" ca="1">IF(O18=C18,SUM(IF(($BR$52:$BR$60=C18)*($BS$51:$CA$51=O$25),$BS$52:$CA$60)),0)</f>
        <v>0</v>
      </c>
      <c r="M31" s="4">
        <f t="array" aca="1" ref="M31" ca="1">IF(P18=C18,SUM(IF(($BR$52:$BR$60=C18)*($BS$51:$CA$51=P17),$BS$52:$CA$60)),0)</f>
        <v>0</v>
      </c>
      <c r="N31" s="2">
        <f t="array" aca="1" ref="N31" ca="1">IF(P18=C18,SUM(IF(($BR$52:$BR$60=C18)*($BS$51:$CA$51=P19),$BS$52:$CA$60)),0)</f>
        <v>0</v>
      </c>
      <c r="O31" s="2">
        <f t="array" aca="1" ref="O31" ca="1">IF(P18=C18,SUM(IF(($BR$52:$BR$60=C18)*($BS$51:$CA$51=P20),$BS$52:$CA$60)),0)</f>
        <v>0</v>
      </c>
      <c r="P31" s="2">
        <f t="array" aca="1" ref="P31" ca="1">IF(P18=C18,SUM(IF(($BR$52:$BR$60=C18)*($BS$51:$CA$51=P21),$BS$52:$CA$60)),0)</f>
        <v>0</v>
      </c>
      <c r="Q31" s="2">
        <f t="array" aca="1" ref="Q31" ca="1">IF(P18=C18,SUM(IF(($BR$52:$BR$60=C18)*($BS$51:$CA$51=P22),$BS$52:$CA$60)),0)</f>
        <v>0</v>
      </c>
      <c r="R31" s="2">
        <f t="array" aca="1" ref="R31" ca="1">IF(P18=C18,SUM(IF(($BR$52:$BR$60=C18)*($BS$51:$CA$51=P23),$BS$52:$CA$60)),0)</f>
        <v>0</v>
      </c>
      <c r="S31" s="2">
        <f t="array" aca="1" ref="S31" ca="1">IF(P18=C18,SUM(IF(($BR$52:$BR$60=C18)*($BS$51:$CA$51=P$24),$BS$52:$CA$60)),0)</f>
        <v>0</v>
      </c>
      <c r="T31" s="2">
        <f t="array" aca="1" ref="T31" ca="1">IF(P18=C18,SUM(IF(($BR$52:$BR$60=C18)*($BS$51:$CA$51=P$25),$BS$52:$CA$60)),0)</f>
        <v>0</v>
      </c>
      <c r="U31" s="4">
        <f t="array" aca="1" ref="U31" ca="1">IF(Q18=C18,SUM(IF(($BR$52:$BR$60=C18)*($BS$51:$CA$51=Q17),$BS$52:$CA$60)),0)</f>
        <v>0</v>
      </c>
      <c r="V31" s="2">
        <f t="array" aca="1" ref="V31" ca="1">IF(Q18=C18,SUM(IF(($BR$52:$BR$60=C18)*($BS$51:$CA$51=Q19),$BS$52:$CA$60)),0)</f>
        <v>0</v>
      </c>
      <c r="W31" s="2">
        <f t="array" aca="1" ref="W31" ca="1">IF(Q18=C18,SUM(IF(($BR$52:$BR$60=C18)*($BS$51:$CA$51=Q20),$BS$52:$CA$60)),0)</f>
        <v>0</v>
      </c>
      <c r="X31" s="2">
        <f t="array" aca="1" ref="X31" ca="1">IF(Q18=C18,SUM(IF(($BR$52:$BR$60=C18)*($BS$51:$CA$51=Q21),$BS$52:$CA$60)),0)</f>
        <v>0</v>
      </c>
      <c r="Y31" s="2">
        <f t="array" aca="1" ref="Y31" ca="1">IF(Q18=C18,SUM(IF(($BR$52:$BR$60=C18)*($BS$51:$CA$51=Q22),$BS$52:$CA$60)),0)</f>
        <v>0</v>
      </c>
      <c r="Z31" s="2">
        <f t="array" aca="1" ref="Z31" ca="1">IF(Q18=C18,SUM(IF(($BR$52:$BR$60=C18)*($BS$51:$CA$51=Q23),$BS$52:$CA$60)),0)</f>
        <v>0</v>
      </c>
      <c r="AA31" s="2">
        <f t="array" aca="1" ref="AA31" ca="1">IF(Q18=C18,SUM(IF(($BR$52:$BR$60=C18)*($BS$51:$CA$51=Q$24),$BS$52:$CA$60)),0)</f>
        <v>0</v>
      </c>
      <c r="AB31" s="2">
        <f t="array" aca="1" ref="AB31" ca="1">IF(Q18=C18,SUM(IF(($BR$52:$BR$60=C18)*($BS$51:$CA$51=Q$25),$BS$52:$CA$60)),0)</f>
        <v>0</v>
      </c>
      <c r="AC31" s="4">
        <f t="array" aca="1" ref="AC31" ca="1">IF(R18=C18,SUM(IF(($BR$52:$BR$60=C18)*($BS$51:$CA$51=R17),$BS$52:$CA$60)),0)</f>
        <v>0</v>
      </c>
      <c r="AD31" s="2">
        <f t="array" aca="1" ref="AD31" ca="1">IF(R18=C18,SUM(IF(($BR$52:$BR$60=C18)*($BS$51:$CA$51=R19),$BS$52:$CA$60)),0)</f>
        <v>0</v>
      </c>
      <c r="AE31" s="2">
        <f t="array" aca="1" ref="AE31" ca="1">IF(R18=C18,SUM(IF(($BR$52:$BR$60=C18)*($BS$51:$CA$51=R20),$BS$52:$CA$60)),0)</f>
        <v>0</v>
      </c>
      <c r="AF31" s="2">
        <f t="array" aca="1" ref="AF31" ca="1">IF(R18=C18,SUM(IF(($BR$52:$BR$60=C18)*($BS$51:$CA$51=R21),$BS$52:$CA$60)),0)</f>
        <v>0</v>
      </c>
      <c r="AG31" s="2">
        <f t="array" aca="1" ref="AG31" ca="1">IF(R18=C18,SUM(IF(($BR$52:$BR$60=C18)*($BS$51:$CA$51=R22),$BS$52:$CA$60)),0)</f>
        <v>0</v>
      </c>
      <c r="AH31" s="2">
        <f t="array" aca="1" ref="AH31" ca="1">IF(R18=C18,SUM(IF(($BR$52:$BR$60=C18)*($BS$51:$CA$51=R23),$BS$52:$CA$60)),0)</f>
        <v>0</v>
      </c>
      <c r="AI31" s="2">
        <f t="array" aca="1" ref="AI31" ca="1">IF(R18=C18,SUM(IF(($BR$52:$BR$60=C18)*($BS$51:$CA$51=R$24),$BS$52:$CA$60)),0)</f>
        <v>0</v>
      </c>
      <c r="AJ31" s="2">
        <f t="array" aca="1" ref="AJ31" ca="1">IF(R18=C18,SUM(IF(($BR$52:$BR$60=C18)*($BS$51:$CA$51=R$25),$BS$52:$CA$60)),0)</f>
        <v>0</v>
      </c>
      <c r="AK31" s="4">
        <f t="array" aca="1" ref="AK31" ca="1">IF(S18=C18,SUM(IF(($BR$52:$BR$60=C18)*($BS$51:$CA$51=S17),$BS$52:$CA$60)),0)</f>
        <v>0</v>
      </c>
      <c r="AL31" s="2">
        <f t="array" aca="1" ref="AL31" ca="1">IF(S18=C18,SUM(IF(($BR$52:$BR$60=C18)*($BS$51:$CA$51=S19),$BS$52:$CA$60)),0)</f>
        <v>0</v>
      </c>
      <c r="AM31" s="2">
        <f t="array" aca="1" ref="AM31" ca="1">IF(S18=C18,SUM(IF(($BR$52:$BR$60=C18)*($BS$51:$CA$51=S20),$BS$52:$CA$60)),0)</f>
        <v>0</v>
      </c>
      <c r="AN31" s="2">
        <f t="array" aca="1" ref="AN31" ca="1">IF(S18=C18,SUM(IF(($BR$52:$BR$60=C18)*($BS$51:$CA$51=S21),$BS$52:$CA$60)),0)</f>
        <v>0</v>
      </c>
      <c r="AO31" s="2">
        <f t="array" aca="1" ref="AO31" ca="1">IF(S18=C18,SUM(IF(($BR$52:$BR$60=C18)*($BS$51:$CA$51=S22),$BS$52:$CA$60)),0)</f>
        <v>0</v>
      </c>
      <c r="AP31" s="2">
        <f t="array" aca="1" ref="AP31" ca="1">IF(S18=C18,SUM(IF(($BR$52:$BR$60=C18)*($BS$51:$CA$51=S23),$BS$52:$CA$60)),0)</f>
        <v>0</v>
      </c>
      <c r="AQ31" s="2">
        <f t="array" aca="1" ref="AQ31" ca="1">IF(S18=C18,SUM(IF(($BR$52:$BR$60=C18)*($BS$51:$CA$51=S$24),$BS$52:$CA$60)),0)</f>
        <v>0</v>
      </c>
      <c r="AR31" s="2">
        <f t="array" aca="1" ref="AR31" ca="1">IF(S18=C18,SUM(IF(($BR$52:$BR$60=C18)*($BS$51:$CA$51=S$25),$BS$52:$CA$60)),0)</f>
        <v>0</v>
      </c>
      <c r="AS31" s="4">
        <f t="array" aca="1" ref="AS31" ca="1">IF(T18=C18,SUM(IF(($BR$52:$BR$60=C18)*($BS$51:$CA$51=T17),$BS$52:$CA$60)),0)</f>
        <v>0</v>
      </c>
      <c r="AT31" s="2">
        <f t="array" aca="1" ref="AT31" ca="1">IF(T18=C18,SUM(IF(($BR$52:$BR$60=C18)*($BS$51:$CA$51=T19),$BS$52:$CA$60)),0)</f>
        <v>0</v>
      </c>
      <c r="AU31" s="2">
        <f t="array" aca="1" ref="AU31" ca="1">IF(T18=C18,SUM(IF(($BR$52:$BR$60=C18)*($BS$51:$CA$51=T20),$BS$52:$CA$60)),0)</f>
        <v>0</v>
      </c>
      <c r="AV31" s="2">
        <f t="array" aca="1" ref="AV31" ca="1">IF(T18=C18,SUM(IF(($BR$52:$BR$60=C18)*($BS$51:$CA$51=T21),$BS$52:$CA$60)),0)</f>
        <v>0</v>
      </c>
      <c r="AW31" s="2">
        <f t="array" aca="1" ref="AW31" ca="1">IF(T18=C18,SUM(IF(($BR$52:$BR$60=C18)*($BS$51:$CA$51=T22),$BS$52:$CA$60)),0)</f>
        <v>0</v>
      </c>
      <c r="AX31" s="2">
        <f t="array" aca="1" ref="AX31" ca="1">IF(T18=C18,SUM(IF(($BR$52:$BR$60=C18)*($BS$51:$CA$51=T23),$BS$52:$CA$60)),0)</f>
        <v>0</v>
      </c>
      <c r="AY31" s="2">
        <f t="array" aca="1" ref="AY31" ca="1">IF(T18=C18,SUM(IF(($BR$52:$BR$60=C18)*($BS$51:$CA$51=T$24),$BS$52:$CA$60)),0)</f>
        <v>0</v>
      </c>
      <c r="AZ31" s="2">
        <f t="array" aca="1" ref="AZ31" ca="1">IF(T18=C18,SUM(IF(($BR$52:$BR$60=C18)*($BS$51:$CA$51=T$25),$BS$52:$CA$60)),0)</f>
        <v>0</v>
      </c>
      <c r="BA31" s="4">
        <f t="array" aca="1" ref="BA31" ca="1">IF(U18=C18,SUM(IF(($BR$52:$BR$60=C18)*($BS$51:$CA$51=U$17),$BS$52:$CA$60)),0)</f>
        <v>0</v>
      </c>
      <c r="BB31" s="2">
        <f t="array" aca="1" ref="BB31" ca="1">IF(U18=C18,SUM(IF(($BR$52:$BR$60=C18)*($BS$51:$CA$51=U$19),$BS$52:$CA$60)),0)</f>
        <v>0</v>
      </c>
      <c r="BC31" s="2">
        <f t="array" aca="1" ref="BC31" ca="1">IF(U18=C18,SUM(IF(($BR$52:$BR$60=C18)*($BS$51:$CA$51=U$20),$BS$52:$CA$60)),0)</f>
        <v>0</v>
      </c>
      <c r="BD31" s="2">
        <f t="array" aca="1" ref="BD31" ca="1">IF(U18=C18,SUM(IF(($BR$52:$BR$60=C18)*($BS$51:$CA$51=U$21),$BS$52:$CA$60)),0)</f>
        <v>0</v>
      </c>
      <c r="BE31" s="2">
        <f t="array" aca="1" ref="BE31" ca="1">IF(U18=C18,SUM(IF(($BR$52:$BR$60=C18)*($BS$51:$CA$51=U$22),$BS$52:$CA$60)),0)</f>
        <v>0</v>
      </c>
      <c r="BF31" s="2">
        <f t="array" aca="1" ref="BF31" ca="1">IF(U18=C18,SUM(IF(($BR$52:$BR$60=C18)*($BS$51:$CA$51=U$23),$BS$52:$CA$60)),0)</f>
        <v>0</v>
      </c>
      <c r="BG31" s="2">
        <f t="array" aca="1" ref="BG31" ca="1">IF(U18=C18,SUM(IF(($BR$52:$BR$60=C18)*($BS$51:$CA$51=U$24),$BS$52:$CA$60)),0)</f>
        <v>0</v>
      </c>
      <c r="BH31" s="2">
        <f t="array" aca="1" ref="BH31" ca="1">IF(U18=C18,SUM(IF(($BR$52:$BR$60=C18)*($BS$51:$CA$51=U$25),$BS$52:$CA$60)),0)</f>
        <v>0</v>
      </c>
      <c r="BI31" s="4">
        <f t="array" aca="1" ref="BI31" ca="1">IF(V18=C18,SUM(IF(($BR$52:$BR$60=C18)*($BS$51:$CA$51=V$17),$BS$52:$CA$60)),0)</f>
        <v>0</v>
      </c>
      <c r="BJ31" s="2">
        <f t="array" aca="1" ref="BJ31" ca="1">IF(V18=C18,SUM(IF(($BR$52:$BR$60=C18)*($BS$51:$CA$51=V$19),$BS$52:$CA$60)),0)</f>
        <v>0</v>
      </c>
      <c r="BK31" s="2">
        <f t="array" aca="1" ref="BK31" ca="1">IF(V18=C18,SUM(IF(($BR$52:$BR$60=C18)*($BS$51:$CA$51=V$20),$BS$52:$CA$60)),0)</f>
        <v>0</v>
      </c>
      <c r="BL31" s="2">
        <f t="array" aca="1" ref="BL31" ca="1">IF(V18=C18,SUM(IF(($BR$52:$BR$60=C18)*($BS$51:$CA$51=V$21),$BS$52:$CA$60)),0)</f>
        <v>0</v>
      </c>
      <c r="BM31" s="2">
        <f t="array" aca="1" ref="BM31" ca="1">IF(V18=C18,SUM(IF(($BR$52:$BR$60=C18)*($BS$51:$CA$51=V$22),$BS$52:$CA$60)),0)</f>
        <v>0</v>
      </c>
      <c r="BN31" s="2">
        <f t="array" aca="1" ref="BN31" ca="1">IF(V18=C18,SUM(IF(($BR$52:$BR$60=C18)*($BS$51:$CA$51=V$23),$BS$52:$CA$60)),0)</f>
        <v>0</v>
      </c>
      <c r="BO31" s="2">
        <f t="array" aca="1" ref="BO31" ca="1">IF(V18=C18,SUM(IF(($BR$52:$BR$60=C18)*($BS$51:$CA$51=V$24),$BS$52:$CA$60)),0)</f>
        <v>0</v>
      </c>
      <c r="BP31" s="13">
        <f t="array" aca="1" ref="BP31" ca="1">IF(V18=C18,SUM(IF(($BR$52:$BR$60=C18)*($BS$51:$CA$51=V$25),$BS$52:$CA$60)),0)</f>
        <v>0</v>
      </c>
      <c r="BR31" s="2" t="str">
        <f t="shared" ca="1" si="55"/>
        <v>Langenthal 13</v>
      </c>
      <c r="BS31" s="7">
        <f t="shared" ref="BS31:BU38" ca="1" si="58">SUMIFS($X$64:$X$135,$V$64:$V$135,$BR31,$W$64:$W$135,BS$29)+SUMIFS($Y$64:$Y$135,$W$64:$W$135,$BR31,$V$64:$V$135,BS$29)</f>
        <v>0</v>
      </c>
      <c r="BT31" s="5"/>
      <c r="BU31" s="6">
        <f t="shared" ca="1" si="56"/>
        <v>2</v>
      </c>
      <c r="BV31" s="6">
        <f t="shared" ca="1" si="56"/>
        <v>4</v>
      </c>
      <c r="BW31" s="6">
        <f t="shared" ca="1" si="56"/>
        <v>0</v>
      </c>
      <c r="BX31" s="6">
        <f t="shared" ca="1" si="56"/>
        <v>0</v>
      </c>
      <c r="BY31" s="6">
        <f t="shared" ca="1" si="56"/>
        <v>0</v>
      </c>
      <c r="BZ31" s="6">
        <f t="shared" ca="1" si="56"/>
        <v>0</v>
      </c>
      <c r="CA31" s="6">
        <f t="shared" ca="1" si="56"/>
        <v>0</v>
      </c>
    </row>
    <row r="32" spans="2:80" s="2" customFormat="1" x14ac:dyDescent="0.25">
      <c r="C32" s="2" t="str">
        <f t="shared" ca="1" si="57"/>
        <v>Murten 1</v>
      </c>
      <c r="E32" s="12">
        <f t="array" aca="1" ref="E32" ca="1">IF(O19=C19,SUM(IF(($BR$52:$BR$60=C19)*($BS$51:$CA$51=O17),$BS$52:$CA$60)),0)</f>
        <v>0</v>
      </c>
      <c r="F32" s="2">
        <f t="array" aca="1" ref="F32" ca="1">IF(O19=C19,SUM(IF(($BR$52:$BR$60=C19)*($BS$51:$CA$51=O18),$BS$52:$CA$60)),0)</f>
        <v>0</v>
      </c>
      <c r="G32" s="2">
        <f t="array" aca="1" ref="G32" ca="1">IF(O19=C19,SUM(IF(($BR$52:$BR$60=C19)*($BS$51:$CA$51=O20),$BS$52:$CA$60)),0)</f>
        <v>0</v>
      </c>
      <c r="H32" s="2">
        <f t="array" aca="1" ref="H32" ca="1">IF(O19=C19,SUM(IF(($BR$52:$BR$60=C19)*($BS$51:$CA$51=O21),$BS$52:$CA$60)),0)</f>
        <v>0</v>
      </c>
      <c r="I32" s="2">
        <f t="array" aca="1" ref="I32" ca="1">IF(O19=C19,SUM(IF(($BR$52:$BR$60=C19)*($BS$51:$CA$51=O22),$BS$52:$CA$60)),0)</f>
        <v>0</v>
      </c>
      <c r="J32" s="2">
        <f t="array" aca="1" ref="J32" ca="1">IF(O19=C19,SUM(IF(($BR$52:$BR$60=C19)*($BS$51:$CA$51=O23),$BS$52:$CA$60)),0)</f>
        <v>0</v>
      </c>
      <c r="K32" s="2">
        <f t="array" aca="1" ref="K32" ca="1">IF(O19=C19,SUM(IF(($BR$52:$BR$60=C19)*($BS$51:$CA$51=O$24),$BS$52:$CA$60)),0)</f>
        <v>0</v>
      </c>
      <c r="L32" s="2">
        <f t="array" aca="1" ref="L32" ca="1">IF(O19=C19,SUM(IF(($BR$52:$BR$60=C19)*($BS$51:$CA$51=O$25),$BS$52:$CA$60)),0)</f>
        <v>0</v>
      </c>
      <c r="M32" s="4">
        <f t="array" aca="1" ref="M32" ca="1">IF(P19=C19,SUM(IF(($BR$52:$BR$60=C19)*($BS$51:$CA$51=P17),$BS$52:$CA$60)),0)</f>
        <v>0</v>
      </c>
      <c r="N32" s="2">
        <f t="array" aca="1" ref="N32" ca="1">IF(P19=C19,SUM(IF(($BR$52:$BR$60=C19)*($BS$51:$CA$51=P18),$BS$52:$CA$60)),0)</f>
        <v>0</v>
      </c>
      <c r="O32" s="2">
        <f t="array" aca="1" ref="O32" ca="1">IF(P19=C19,SUM(IF(($BR$52:$BR$60=C19)*($BS$51:$CA$51=P20),$BS$52:$CA$60)),0)</f>
        <v>0</v>
      </c>
      <c r="P32" s="2">
        <f t="array" aca="1" ref="P32" ca="1">IF(P19=C19,SUM(IF(($BR$52:$BR$60=C19)*($BS$51:$CA$51=P21),$BS$52:$CA$60)),0)</f>
        <v>0</v>
      </c>
      <c r="Q32" s="2">
        <f t="array" aca="1" ref="Q32" ca="1">IF(P19=C19,SUM(IF(($BR$52:$BR$60=C19)*($BS$51:$CA$51=P22),$BS$52:$CA$60)),0)</f>
        <v>0</v>
      </c>
      <c r="R32" s="2">
        <f t="array" aca="1" ref="R32" ca="1">IF(P19=C19,SUM(IF(($BR$52:$BR$60=C19)*($BS$51:$CA$51=P23),$BS$52:$CA$60)),0)</f>
        <v>0</v>
      </c>
      <c r="S32" s="2">
        <f t="array" aca="1" ref="S32" ca="1">IF(P19=C19,SUM(IF(($BR$52:$BR$60=C19)*($BS$51:$CA$51=P$24),$BS$52:$CA$60)),0)</f>
        <v>0</v>
      </c>
      <c r="T32" s="2">
        <f t="array" aca="1" ref="T32" ca="1">IF(P19=C19,SUM(IF(($BR$52:$BR$60=C19)*($BS$51:$CA$51=P$25),$BS$52:$CA$60)),0)</f>
        <v>0</v>
      </c>
      <c r="U32" s="4">
        <f t="array" aca="1" ref="U32" ca="1">IF(Q19=C19,SUM(IF(($BR$52:$BR$60=C19)*($BS$51:$CA$51=Q17),$BS$52:$CA$60)),0)</f>
        <v>0</v>
      </c>
      <c r="V32" s="2">
        <f t="array" aca="1" ref="V32" ca="1">IF(Q19=C19,SUM(IF(($BR$52:$BR$60=C19)*($BS$51:$CA$51=Q18),$BS$52:$CA$60)),0)</f>
        <v>0</v>
      </c>
      <c r="W32" s="2">
        <f t="array" aca="1" ref="W32" ca="1">IF(Q19=C19,SUM(IF(($BR$52:$BR$60=C19)*($BS$51:$CA$51=Q20),$BS$52:$CA$60)),0)</f>
        <v>0</v>
      </c>
      <c r="X32" s="2">
        <f t="array" aca="1" ref="X32" ca="1">IF(Q19=C19,SUM(IF(($BR$52:$BR$60=C19)*($BS$51:$CA$51=Q21),$BS$52:$CA$60)),0)</f>
        <v>0</v>
      </c>
      <c r="Y32" s="2">
        <f t="array" aca="1" ref="Y32" ca="1">IF(Q19=C19,SUM(IF(($BR$52:$BR$60=C19)*($BS$51:$CA$51=Q22),$BS$52:$CA$60)),0)</f>
        <v>0</v>
      </c>
      <c r="Z32" s="2">
        <f t="array" aca="1" ref="Z32" ca="1">IF(Q19=C19,SUM(IF(($BR$52:$BR$60=C19)*($BS$51:$CA$51=Q23),$BS$52:$CA$60)),0)</f>
        <v>0</v>
      </c>
      <c r="AA32" s="2">
        <f t="array" aca="1" ref="AA32" ca="1">IF(Q19=C19,SUM(IF(($BR$52:$BR$60=C19)*($BS$51:$CA$51=Q$24),$BS$52:$CA$60)),0)</f>
        <v>0</v>
      </c>
      <c r="AB32" s="2">
        <f t="array" aca="1" ref="AB32" ca="1">IF(Q19=C19,SUM(IF(($BR$52:$BR$60=C19)*($BS$51:$CA$51=Q$25),$BS$52:$CA$60)),0)</f>
        <v>0</v>
      </c>
      <c r="AC32" s="4">
        <f t="array" aca="1" ref="AC32" ca="1">IF(R19=C19,SUM(IF(($BR$52:$BR$60=C19)*($BS$51:$CA$51=R17),$BS$52:$CA$60)),0)</f>
        <v>0</v>
      </c>
      <c r="AD32" s="2">
        <f t="array" aca="1" ref="AD32" ca="1">IF(R19=C19,SUM(IF(($BR$52:$BR$60=C19)*($BS$51:$CA$51=R18),$BS$52:$CA$60)),0)</f>
        <v>0</v>
      </c>
      <c r="AE32" s="2">
        <f t="array" aca="1" ref="AE32" ca="1">IF(R19=C19,SUM(IF(($BR$52:$BR$60=C19)*($BS$51:$CA$51=R20),$BS$52:$CA$60)),0)</f>
        <v>0</v>
      </c>
      <c r="AF32" s="2">
        <f t="array" aca="1" ref="AF32" ca="1">IF(R19=C19,SUM(IF(($BR$52:$BR$60=C19)*($BS$51:$CA$51=R21),$BS$52:$CA$60)),0)</f>
        <v>0</v>
      </c>
      <c r="AG32" s="2">
        <f t="array" aca="1" ref="AG32" ca="1">IF(R19=C19,SUM(IF(($BR$52:$BR$60=C19)*($BS$51:$CA$51=R22),$BS$52:$CA$60)),0)</f>
        <v>0</v>
      </c>
      <c r="AH32" s="2">
        <f t="array" aca="1" ref="AH32" ca="1">IF(R19=C19,SUM(IF(($BR$52:$BR$60=C19)*($BS$51:$CA$51=R23),$BS$52:$CA$60)),0)</f>
        <v>0</v>
      </c>
      <c r="AI32" s="2">
        <f t="array" aca="1" ref="AI32" ca="1">IF(R19=C19,SUM(IF(($BR$52:$BR$60=C19)*($BS$51:$CA$51=R$24),$BS$52:$CA$60)),0)</f>
        <v>0</v>
      </c>
      <c r="AJ32" s="2">
        <f t="array" aca="1" ref="AJ32" ca="1">IF(R19=C19,SUM(IF(($BR$52:$BR$60=C19)*($BS$51:$CA$51=R$25),$BS$52:$CA$60)),0)</f>
        <v>0</v>
      </c>
      <c r="AK32" s="4">
        <f t="array" aca="1" ref="AK32" ca="1">IF(S19=C19,SUM(IF(($BR$52:$BR$60=C19)*($BS$51:$CA$51=S17),$BS$52:$CA$60)),0)</f>
        <v>0</v>
      </c>
      <c r="AL32" s="2">
        <f t="array" aca="1" ref="AL32" ca="1">IF(S19=C19,SUM(IF(($BR$52:$BR$60=C19)*($BS$51:$CA$51=S18),$BS$52:$CA$60)),0)</f>
        <v>0</v>
      </c>
      <c r="AM32" s="2">
        <f t="array" aca="1" ref="AM32" ca="1">IF(S19=C19,SUM(IF(($BR$52:$BR$60=C19)*($BS$51:$CA$51=S20),$BS$52:$CA$60)),0)</f>
        <v>0</v>
      </c>
      <c r="AN32" s="2">
        <f t="array" aca="1" ref="AN32" ca="1">IF(S19=C19,SUM(IF(($BR$52:$BR$60=C19)*($BS$51:$CA$51=S21),$BS$52:$CA$60)),0)</f>
        <v>0</v>
      </c>
      <c r="AO32" s="2">
        <f t="array" aca="1" ref="AO32" ca="1">IF(S19=C19,SUM(IF(($BR$52:$BR$60=C19)*($BS$51:$CA$51=S22),$BS$52:$CA$60)),0)</f>
        <v>0</v>
      </c>
      <c r="AP32" s="2">
        <f t="array" aca="1" ref="AP32" ca="1">IF(S19=C19,SUM(IF(($BR$52:$BR$60=C19)*($BS$51:$CA$51=S23),$BS$52:$CA$60)),0)</f>
        <v>0</v>
      </c>
      <c r="AQ32" s="2">
        <f t="array" aca="1" ref="AQ32" ca="1">IF(S19=C19,SUM(IF(($BR$52:$BR$60=C19)*($BS$51:$CA$51=S$24),$BS$52:$CA$60)),0)</f>
        <v>0</v>
      </c>
      <c r="AR32" s="2">
        <f t="array" aca="1" ref="AR32" ca="1">IF(S19=C19,SUM(IF(($BR$52:$BR$60=C19)*($BS$51:$CA$51=S$25),$BS$52:$CA$60)),0)</f>
        <v>0</v>
      </c>
      <c r="AS32" s="4">
        <f t="array" aca="1" ref="AS32" ca="1">IF(T19=C19,SUM(IF(($BR$52:$BR$60=C19)*($BS$51:$CA$51=T17),$BS$52:$CA$60)),0)</f>
        <v>0</v>
      </c>
      <c r="AT32" s="2">
        <f t="array" aca="1" ref="AT32" ca="1">IF(T19=C19,SUM(IF(($BR$52:$BR$60=C19)*($BS$51:$CA$51=T18),$BS$52:$CA$60)),0)</f>
        <v>0</v>
      </c>
      <c r="AU32" s="2">
        <f t="array" aca="1" ref="AU32" ca="1">IF(T19=C19,SUM(IF(($BR$52:$BR$60=C19)*($BS$51:$CA$51=T20),$BS$52:$CA$60)),0)</f>
        <v>0</v>
      </c>
      <c r="AV32" s="2">
        <f t="array" aca="1" ref="AV32" ca="1">IF(T19=C19,SUM(IF(($BR$52:$BR$60=C19)*($BS$51:$CA$51=T21),$BS$52:$CA$60)),0)</f>
        <v>0</v>
      </c>
      <c r="AW32" s="2">
        <f t="array" aca="1" ref="AW32" ca="1">IF(T19=C19,SUM(IF(($BR$52:$BR$60=C19)*($BS$51:$CA$51=T22),$BS$52:$CA$60)),0)</f>
        <v>0</v>
      </c>
      <c r="AX32" s="2">
        <f t="array" aca="1" ref="AX32" ca="1">IF(T19=C19,SUM(IF(($BR$52:$BR$60=C19)*($BS$51:$CA$51=T23),$BS$52:$CA$60)),0)</f>
        <v>0</v>
      </c>
      <c r="AY32" s="2">
        <f t="array" aca="1" ref="AY32" ca="1">IF(T19=C19,SUM(IF(($BR$52:$BR$60=C19)*($BS$51:$CA$51=T$24),$BS$52:$CA$60)),0)</f>
        <v>0</v>
      </c>
      <c r="AZ32" s="2">
        <f t="array" aca="1" ref="AZ32" ca="1">IF(T19=C19,SUM(IF(($BR$52:$BR$60=C19)*($BS$51:$CA$51=T$25),$BS$52:$CA$60)),0)</f>
        <v>0</v>
      </c>
      <c r="BA32" s="4">
        <f t="array" aca="1" ref="BA32" ca="1">IF(U19=C19,SUM(IF(($BR$52:$BR$60=C19)*($BS$51:$CA$51=U$17),$BS$52:$CA$60)),0)</f>
        <v>0</v>
      </c>
      <c r="BB32" s="2">
        <f t="array" aca="1" ref="BB32" ca="1">IF(U19=C19,SUM(IF(($BR$52:$BR$60=C19)*($BS$51:$CA$51=U$18),$BS$52:$CA$60)),0)</f>
        <v>0</v>
      </c>
      <c r="BC32" s="2">
        <f t="array" aca="1" ref="BC32" ca="1">IF(U19=C19,SUM(IF(($BR$52:$BR$60=C19)*($BS$51:$CA$51=U$20),$BS$52:$CA$60)),0)</f>
        <v>0</v>
      </c>
      <c r="BD32" s="2">
        <f t="array" aca="1" ref="BD32" ca="1">IF(U19=C19,SUM(IF(($BR$52:$BR$60=C19)*($BS$51:$CA$51=U$21),$BS$52:$CA$60)),0)</f>
        <v>0</v>
      </c>
      <c r="BE32" s="2">
        <f t="array" aca="1" ref="BE32" ca="1">IF(U19=C19,SUM(IF(($BR$52:$BR$60=C19)*($BS$51:$CA$51=U$22),$BS$52:$CA$60)),0)</f>
        <v>0</v>
      </c>
      <c r="BF32" s="2">
        <f t="array" aca="1" ref="BF32" ca="1">IF(U19=C19,SUM(IF(($BR$52:$BR$60=C19)*($BS$51:$CA$51=U$23),$BS$52:$CA$60)),0)</f>
        <v>0</v>
      </c>
      <c r="BG32" s="2">
        <f t="array" aca="1" ref="BG32" ca="1">IF(U19=C19,SUM(IF(($BR$52:$BR$60=C19)*($BS$51:$CA$51=U$24),$BS$52:$CA$60)),0)</f>
        <v>0</v>
      </c>
      <c r="BH32" s="2">
        <f t="array" aca="1" ref="BH32" ca="1">IF(U19=C19,SUM(IF(($BR$52:$BR$60=C19)*($BS$51:$CA$51=U$25),$BS$52:$CA$60)),0)</f>
        <v>0</v>
      </c>
      <c r="BI32" s="4">
        <f t="array" aca="1" ref="BI32" ca="1">IF(V19=C19,SUM(IF(($BR$52:$BR$60=C19)*($BS$51:$CA$51=V$17),$BS$52:$CA$60)),0)</f>
        <v>0</v>
      </c>
      <c r="BJ32" s="2">
        <f t="array" aca="1" ref="BJ32" ca="1">IF(V19=C19,SUM(IF(($BR$52:$BR$60=C19)*($BS$51:$CA$51=V$18),$BS$52:$CA$60)),0)</f>
        <v>0</v>
      </c>
      <c r="BK32" s="2">
        <f t="array" aca="1" ref="BK32" ca="1">IF(V19=C19,SUM(IF(($BR$52:$BR$60=C19)*($BS$51:$CA$51=V$20),$BS$52:$CA$60)),0)</f>
        <v>0</v>
      </c>
      <c r="BL32" s="2">
        <f t="array" aca="1" ref="BL32" ca="1">IF(V19=C19,SUM(IF(($BR$52:$BR$60=C19)*($BS$51:$CA$51=V$21),$BS$52:$CA$60)),0)</f>
        <v>0</v>
      </c>
      <c r="BM32" s="2">
        <f t="array" aca="1" ref="BM32" ca="1">IF(V19=C19,SUM(IF(($BR$52:$BR$60=C19)*($BS$51:$CA$51=V$22),$BS$52:$CA$60)),0)</f>
        <v>0</v>
      </c>
      <c r="BN32" s="2">
        <f t="array" aca="1" ref="BN32" ca="1">IF(V19=C19,SUM(IF(($BR$52:$BR$60=C19)*($BS$51:$CA$51=V$23),$BS$52:$CA$60)),0)</f>
        <v>0</v>
      </c>
      <c r="BO32" s="2">
        <f t="array" aca="1" ref="BO32" ca="1">IF(V19=C19,SUM(IF(($BR$52:$BR$60=C19)*($BS$51:$CA$51=V$24),$BS$52:$CA$60)),0)</f>
        <v>0</v>
      </c>
      <c r="BP32" s="13">
        <f t="array" aca="1" ref="BP32" ca="1">IF(V19=C19,SUM(IF(($BR$52:$BR$60=C19)*($BS$51:$CA$51=V$25),$BS$52:$CA$60)),0)</f>
        <v>0</v>
      </c>
      <c r="BR32" s="2" t="str">
        <f t="shared" ca="1" si="55"/>
        <v>Murten 1</v>
      </c>
      <c r="BS32" s="7">
        <f t="shared" ca="1" si="58"/>
        <v>1</v>
      </c>
      <c r="BT32" s="7">
        <f t="shared" ca="1" si="58"/>
        <v>0</v>
      </c>
      <c r="BU32" s="5"/>
      <c r="BV32" s="6">
        <f t="shared" ca="1" si="56"/>
        <v>4</v>
      </c>
      <c r="BW32" s="6">
        <f t="shared" ca="1" si="56"/>
        <v>0</v>
      </c>
      <c r="BX32" s="6">
        <f t="shared" ca="1" si="56"/>
        <v>0</v>
      </c>
      <c r="BY32" s="6">
        <f t="shared" ca="1" si="56"/>
        <v>0</v>
      </c>
      <c r="BZ32" s="6">
        <f t="shared" ca="1" si="56"/>
        <v>0</v>
      </c>
      <c r="CA32" s="6">
        <f t="shared" ca="1" si="56"/>
        <v>0</v>
      </c>
    </row>
    <row r="33" spans="2:79" s="2" customFormat="1" x14ac:dyDescent="0.25">
      <c r="C33" s="2" t="str">
        <f t="shared" ca="1" si="57"/>
        <v>Thun 13_1</v>
      </c>
      <c r="E33" s="12">
        <f t="array" aca="1" ref="E33" ca="1">IF(O20=C20,SUM(IF(($BR$52:$BR$60=C20)*($BS$51:$CA$51=O17),$BS$52:$CA$60)),0)</f>
        <v>0</v>
      </c>
      <c r="F33" s="2">
        <f t="array" aca="1" ref="F33" ca="1">IF(O20=C20,SUM(IF(($BR$52:$BR$60=C20)*($BS$51:$CA$51=O18),$BS$52:$CA$60)),0)</f>
        <v>0</v>
      </c>
      <c r="G33" s="2">
        <f t="array" aca="1" ref="G33" ca="1">IF(O20=C20,SUM(IF(($BR$52:$BR$60=C20)*($BS$51:$CA$51=O19),$BS$52:$CA$60)),0)</f>
        <v>0</v>
      </c>
      <c r="H33" s="2">
        <f t="array" aca="1" ref="H33" ca="1">IF(O20=C20,SUM(IF(($BR$52:$BR$60=C20)*($BS$51:$CA$51=O21),$BS$52:$CA$60)),0)</f>
        <v>0</v>
      </c>
      <c r="I33" s="2">
        <f t="array" aca="1" ref="I33" ca="1">IF(O20=C20,SUM(IF(($BR$52:$BR$60=C20)*($BS$51:$CA$51=O22),$BS$52:$CA$60)),0)</f>
        <v>0</v>
      </c>
      <c r="J33" s="2">
        <f t="array" aca="1" ref="J33" ca="1">IF(O20=C20,SUM(IF(($BR$52:$BR$60=C20)*($BS$51:$CA$51=O23),$BS$52:$CA$60)),0)</f>
        <v>0</v>
      </c>
      <c r="K33" s="2">
        <f t="array" aca="1" ref="K33" ca="1">IF(O20=C20,SUM(IF(($BR$52:$BR$60=C20)*($BS$51:$CA$51=O$24),$BS$52:$CA$60)),0)</f>
        <v>0</v>
      </c>
      <c r="L33" s="2">
        <f t="array" aca="1" ref="L33" ca="1">IF(O20=C20,SUM(IF(($BR$52:$BR$60=C20)*($BS$51:$CA$51=O$25),$BS$52:$CA$60)),0)</f>
        <v>0</v>
      </c>
      <c r="M33" s="4">
        <f t="array" aca="1" ref="M33" ca="1">IF(P20=C20,SUM(IF(($BR$52:$BR$60=C20)*($BS$51:$CA$51=P17),$BS$52:$CA$60)),0)</f>
        <v>0</v>
      </c>
      <c r="N33" s="2">
        <f t="array" aca="1" ref="N33" ca="1">IF(P20=C20,SUM(IF(($BR$52:$BR$60=C20)*($BS$51:$CA$51=P18),$BS$52:$CA$60)),0)</f>
        <v>0</v>
      </c>
      <c r="O33" s="2">
        <f t="array" aca="1" ref="O33" ca="1">IF(P20=C20,SUM(IF(($BR$52:$BR$60=C20)*($BS$51:$CA$51=P19),$BS$52:$CA$60)),0)</f>
        <v>0</v>
      </c>
      <c r="P33" s="2">
        <f t="array" aca="1" ref="P33" ca="1">IF(P20=C20,SUM(IF(($BR$52:$BR$60=C20)*($BS$51:$CA$51=P21),$BS$52:$CA$60)),0)</f>
        <v>0</v>
      </c>
      <c r="Q33" s="2">
        <f t="array" aca="1" ref="Q33" ca="1">IF(P20=C20,SUM(IF(($BR$52:$BR$60=C20)*($BS$51:$CA$51=P22),$BS$52:$CA$60)),0)</f>
        <v>0</v>
      </c>
      <c r="R33" s="2">
        <f t="array" aca="1" ref="R33" ca="1">IF(P20=C20,SUM(IF(($BR$52:$BR$60=C20)*($BS$51:$CA$51=P23),$BS$52:$CA$60)),0)</f>
        <v>0</v>
      </c>
      <c r="S33" s="2">
        <f t="array" aca="1" ref="S33" ca="1">IF(P20=C20,SUM(IF(($BR$52:$BR$60=C20)*($BS$51:$CA$51=P$24),$BS$52:$CA$60)),0)</f>
        <v>0</v>
      </c>
      <c r="T33" s="2">
        <f t="array" aca="1" ref="T33" ca="1">IF(P20=C20,SUM(IF(($BR$52:$BR$60=C20)*($BS$51:$CA$51=P$25),$BS$52:$CA$60)),0)</f>
        <v>0</v>
      </c>
      <c r="U33" s="4">
        <f t="array" aca="1" ref="U33" ca="1">IF(Q20=C20,SUM(IF(($BR$52:$BR$60=C20)*($BS$51:$CA$51=Q17),$BS$52:$CA$60)),0)</f>
        <v>0</v>
      </c>
      <c r="V33" s="2">
        <f t="array" aca="1" ref="V33" ca="1">IF(Q20=C20,SUM(IF(($BR$52:$BR$60=C20)*($BS$51:$CA$51=Q18),$BS$52:$CA$60)),0)</f>
        <v>0</v>
      </c>
      <c r="W33" s="2">
        <f t="array" aca="1" ref="W33" ca="1">IF(Q20=C20,SUM(IF(($BR$52:$BR$60=C20)*($BS$51:$CA$51=Q19),$BS$52:$CA$60)),0)</f>
        <v>0</v>
      </c>
      <c r="X33" s="2">
        <f t="array" aca="1" ref="X33" ca="1">IF(Q20=C20,SUM(IF(($BR$52:$BR$60=C20)*($BS$51:$CA$51=Q21),$BS$52:$CA$60)),0)</f>
        <v>0</v>
      </c>
      <c r="Y33" s="2">
        <f t="array" aca="1" ref="Y33" ca="1">IF(Q20=C20,SUM(IF(($BR$52:$BR$60=C20)*($BS$51:$CA$51=Q22),$BS$52:$CA$60)),0)</f>
        <v>0</v>
      </c>
      <c r="Z33" s="2">
        <f t="array" aca="1" ref="Z33" ca="1">IF(Q20=C20,SUM(IF(($BR$52:$BR$60=C20)*($BS$51:$CA$51=Q23),$BS$52:$CA$60)),0)</f>
        <v>0</v>
      </c>
      <c r="AA33" s="2">
        <f t="array" aca="1" ref="AA33" ca="1">IF(Q20=C20,SUM(IF(($BR$52:$BR$60=C20)*($BS$51:$CA$51=Q$24),$BS$52:$CA$60)),0)</f>
        <v>0</v>
      </c>
      <c r="AB33" s="2">
        <f t="array" aca="1" ref="AB33" ca="1">IF(Q20=C20,SUM(IF(($BR$52:$BR$60=C20)*($BS$51:$CA$51=Q$25),$BS$52:$CA$60)),0)</f>
        <v>0</v>
      </c>
      <c r="AC33" s="4">
        <f t="array" aca="1" ref="AC33" ca="1">IF(R20=C20,SUM(IF(($BR$52:$BR$60=C20)*($BS$51:$CA$51=R17),$BS$52:$CA$60)),0)</f>
        <v>0</v>
      </c>
      <c r="AD33" s="2">
        <f t="array" aca="1" ref="AD33" ca="1">IF(R20=C20,SUM(IF(($BR$52:$BR$60=C20)*($BS$51:$CA$51=R18),$BS$52:$CA$60)),0)</f>
        <v>0</v>
      </c>
      <c r="AE33" s="2">
        <f t="array" aca="1" ref="AE33" ca="1">IF(R20=C20,SUM(IF(($BR$52:$BR$60=C20)*($BS$51:$CA$51=R19),$BS$52:$CA$60)),0)</f>
        <v>0</v>
      </c>
      <c r="AF33" s="2">
        <f t="array" aca="1" ref="AF33" ca="1">IF(R20=C20,SUM(IF(($BR$52:$BR$60=C20)*($BS$51:$CA$51=R21),$BS$52:$CA$60)),0)</f>
        <v>0</v>
      </c>
      <c r="AG33" s="2">
        <f t="array" aca="1" ref="AG33" ca="1">IF(R20=C20,SUM(IF(($BR$52:$BR$60=C20)*($BS$51:$CA$51=R22),$BS$52:$CA$60)),0)</f>
        <v>0</v>
      </c>
      <c r="AH33" s="2">
        <f t="array" aca="1" ref="AH33" ca="1">IF(R20=C20,SUM(IF(($BR$52:$BR$60=C20)*($BS$51:$CA$51=R23),$BS$52:$CA$60)),0)</f>
        <v>0</v>
      </c>
      <c r="AI33" s="2">
        <f t="array" aca="1" ref="AI33" ca="1">IF(R20=C20,SUM(IF(($BR$52:$BR$60=C20)*($BS$51:$CA$51=R$24),$BS$52:$CA$60)),0)</f>
        <v>0</v>
      </c>
      <c r="AJ33" s="2">
        <f t="array" aca="1" ref="AJ33" ca="1">IF(R20=C20,SUM(IF(($BR$52:$BR$60=C20)*($BS$51:$CA$51=R$25),$BS$52:$CA$60)),0)</f>
        <v>0</v>
      </c>
      <c r="AK33" s="4">
        <f t="array" aca="1" ref="AK33" ca="1">IF(S20=C20,SUM(IF(($BR$52:$BR$60=C20)*($BS$51:$CA$51=S17),$BS$52:$CA$60)),0)</f>
        <v>0</v>
      </c>
      <c r="AL33" s="2">
        <f t="array" aca="1" ref="AL33" ca="1">IF(S20=C20,SUM(IF(($BR$52:$BR$60=C20)*($BS$51:$CA$51=S18),$BS$52:$CA$60)),0)</f>
        <v>0</v>
      </c>
      <c r="AM33" s="2">
        <f t="array" aca="1" ref="AM33" ca="1">IF(S20=C20,SUM(IF(($BR$52:$BR$60=C20)*($BS$51:$CA$51=S19),$BS$52:$CA$60)),0)</f>
        <v>0</v>
      </c>
      <c r="AN33" s="2">
        <f t="array" aca="1" ref="AN33" ca="1">IF(S20=C20,SUM(IF(($BR$52:$BR$60=C20)*($BS$51:$CA$51=S21),$BS$52:$CA$60)),0)</f>
        <v>0</v>
      </c>
      <c r="AO33" s="2">
        <f t="array" aca="1" ref="AO33" ca="1">IF(S20=C20,SUM(IF(($BR$52:$BR$60=C20)*($BS$51:$CA$51=S22),$BS$52:$CA$60)),0)</f>
        <v>0</v>
      </c>
      <c r="AP33" s="2">
        <f t="array" aca="1" ref="AP33" ca="1">IF(S20=C20,SUM(IF(($BR$52:$BR$60=C20)*($BS$51:$CA$51=S23),$BS$52:$CA$60)),0)</f>
        <v>0</v>
      </c>
      <c r="AQ33" s="2">
        <f t="array" aca="1" ref="AQ33" ca="1">IF(S20=C20,SUM(IF(($BR$52:$BR$60=C20)*($BS$51:$CA$51=S$24),$BS$52:$CA$60)),0)</f>
        <v>0</v>
      </c>
      <c r="AR33" s="2">
        <f t="array" aca="1" ref="AR33" ca="1">IF(S20=C20,SUM(IF(($BR$52:$BR$60=C20)*($BS$51:$CA$51=S$25),$BS$52:$CA$60)),0)</f>
        <v>0</v>
      </c>
      <c r="AS33" s="4">
        <f t="array" aca="1" ref="AS33" ca="1">IF(T20=C20,SUM(IF(($BR$52:$BR$60=C20)*($BS$51:$CA$51=T17),$BS$52:$CA$60)),0)</f>
        <v>0</v>
      </c>
      <c r="AT33" s="2">
        <f t="array" aca="1" ref="AT33" ca="1">IF(T20=C20,SUM(IF(($BR$52:$BR$60=C20)*($BS$51:$CA$51=T18),$BS$52:$CA$60)),0)</f>
        <v>0</v>
      </c>
      <c r="AU33" s="2">
        <f t="array" aca="1" ref="AU33" ca="1">IF(T20=C20,SUM(IF(($BR$52:$BR$60=C20)*($BS$51:$CA$51=T19),$BS$52:$CA$60)),0)</f>
        <v>0</v>
      </c>
      <c r="AV33" s="2">
        <f t="array" aca="1" ref="AV33" ca="1">IF(T20=C20,SUM(IF(($BR$52:$BR$60=C20)*($BS$51:$CA$51=T21),$BS$52:$CA$60)),0)</f>
        <v>0</v>
      </c>
      <c r="AW33" s="2">
        <f t="array" aca="1" ref="AW33" ca="1">IF(T20=C20,SUM(IF(($BR$52:$BR$60=C20)*($BS$51:$CA$51=T22),$BS$52:$CA$60)),0)</f>
        <v>0</v>
      </c>
      <c r="AX33" s="2">
        <f t="array" aca="1" ref="AX33" ca="1">IF(T20=C20,SUM(IF(($BR$52:$BR$60=C20)*($BS$51:$CA$51=T23),$BS$52:$CA$60)),0)</f>
        <v>0</v>
      </c>
      <c r="AY33" s="2">
        <f t="array" aca="1" ref="AY33" ca="1">IF(T20=C20,SUM(IF(($BR$52:$BR$60=C20)*($BS$51:$CA$51=T$24),$BS$52:$CA$60)),0)</f>
        <v>0</v>
      </c>
      <c r="AZ33" s="2">
        <f t="array" aca="1" ref="AZ33" ca="1">IF(T20=C20,SUM(IF(($BR$52:$BR$60=C20)*($BS$51:$CA$51=T$25),$BS$52:$CA$60)),0)</f>
        <v>0</v>
      </c>
      <c r="BA33" s="4">
        <f t="array" aca="1" ref="BA33" ca="1">IF(U20=C20,SUM(IF(($BR$52:$BR$60=C20)*($BS$51:$CA$51=U$17),$BS$52:$CA$60)),0)</f>
        <v>0</v>
      </c>
      <c r="BB33" s="2">
        <f t="array" aca="1" ref="BB33" ca="1">IF(U20=C20,SUM(IF(($BR$52:$BR$60=C20)*($BS$51:$CA$51=U$18),$BS$52:$CA$60)),0)</f>
        <v>0</v>
      </c>
      <c r="BC33" s="2">
        <f t="array" aca="1" ref="BC33" ca="1">IF(U20=C20,SUM(IF(($BR$52:$BR$60=C20)*($BS$51:$CA$51=U$19),$BS$52:$CA$60)),0)</f>
        <v>0</v>
      </c>
      <c r="BD33" s="2">
        <f t="array" aca="1" ref="BD33" ca="1">IF(U20=C20,SUM(IF(($BR$52:$BR$60=C20)*($BS$51:$CA$51=U$21),$BS$52:$CA$60)),0)</f>
        <v>0</v>
      </c>
      <c r="BE33" s="2">
        <f t="array" aca="1" ref="BE33" ca="1">IF(U20=C20,SUM(IF(($BR$52:$BR$60=C20)*($BS$51:$CA$51=U$22),$BS$52:$CA$60)),0)</f>
        <v>0</v>
      </c>
      <c r="BF33" s="2">
        <f t="array" aca="1" ref="BF33" ca="1">IF(U20=C20,SUM(IF(($BR$52:$BR$60=C20)*($BS$51:$CA$51=U$23),$BS$52:$CA$60)),0)</f>
        <v>0</v>
      </c>
      <c r="BG33" s="2">
        <f t="array" aca="1" ref="BG33" ca="1">IF(U20=C20,SUM(IF(($BR$52:$BR$60=C20)*($BS$51:$CA$51=U$24),$BS$52:$CA$60)),0)</f>
        <v>0</v>
      </c>
      <c r="BH33" s="2">
        <f t="array" aca="1" ref="BH33" ca="1">IF(U20=C20,SUM(IF(($BR$52:$BR$60=C20)*($BS$51:$CA$51=U$25),$BS$52:$CA$60)),0)</f>
        <v>0</v>
      </c>
      <c r="BI33" s="4">
        <f t="array" aca="1" ref="BI33" ca="1">IF(V20=C20,SUM(IF(($BR$52:$BR$60=C20)*($BS$51:$CA$51=V$17),$BS$52:$CA$60)),0)</f>
        <v>0</v>
      </c>
      <c r="BJ33" s="2">
        <f t="array" aca="1" ref="BJ33" ca="1">IF(V20=C20,SUM(IF(($BR$52:$BR$60=C20)*($BS$51:$CA$51=V$18),$BS$52:$CA$60)),0)</f>
        <v>0</v>
      </c>
      <c r="BK33" s="2">
        <f t="array" aca="1" ref="BK33" ca="1">IF(V20=C20,SUM(IF(($BR$52:$BR$60=C20)*($BS$51:$CA$51=V$19),$BS$52:$CA$60)),0)</f>
        <v>0</v>
      </c>
      <c r="BL33" s="2">
        <f t="array" aca="1" ref="BL33" ca="1">IF(V20=C20,SUM(IF(($BR$52:$BR$60=C20)*($BS$51:$CA$51=V$21),$BS$52:$CA$60)),0)</f>
        <v>0</v>
      </c>
      <c r="BM33" s="2">
        <f t="array" aca="1" ref="BM33" ca="1">IF(V20=C20,SUM(IF(($BR$52:$BR$60=C20)*($BS$51:$CA$51=V$22),$BS$52:$CA$60)),0)</f>
        <v>0</v>
      </c>
      <c r="BN33" s="2">
        <f t="array" aca="1" ref="BN33" ca="1">IF(V20=C20,SUM(IF(($BR$52:$BR$60=C20)*($BS$51:$CA$51=V$23),$BS$52:$CA$60)),0)</f>
        <v>0</v>
      </c>
      <c r="BO33" s="2">
        <f t="array" aca="1" ref="BO33" ca="1">IF(V20=C20,SUM(IF(($BR$52:$BR$60=C20)*($BS$51:$CA$51=V$24),$BS$52:$CA$60)),0)</f>
        <v>0</v>
      </c>
      <c r="BP33" s="13">
        <f t="array" aca="1" ref="BP33" ca="1">IF(V20=C20,SUM(IF(($BR$52:$BR$60=C20)*($BS$51:$CA$51=V$25),$BS$52:$CA$60)),0)</f>
        <v>0</v>
      </c>
      <c r="BR33" s="2" t="str">
        <f t="shared" ca="1" si="55"/>
        <v>Thun 13_1</v>
      </c>
      <c r="BS33" s="7">
        <f t="shared" ca="1" si="58"/>
        <v>1</v>
      </c>
      <c r="BT33" s="7">
        <f t="shared" ca="1" si="58"/>
        <v>3</v>
      </c>
      <c r="BU33" s="7">
        <f t="shared" ca="1" si="58"/>
        <v>4</v>
      </c>
      <c r="BV33" s="5"/>
      <c r="BW33" s="6">
        <f ca="1">SUMIFS($X$64:$X$135,$V$64:$V$135,$BR33,$W$64:$W$135,BW$29)+SUMIFS($Y$64:$Y$135,$W$64:$W$135,$BR33,$V$64:$V$135,BW$29)</f>
        <v>0</v>
      </c>
      <c r="BX33" s="6">
        <f ca="1">SUMIFS($X$64:$X$135,$V$64:$V$135,$BR33,$W$64:$W$135,BX$29)+SUMIFS($Y$64:$Y$135,$W$64:$W$135,$BR33,$V$64:$V$135,BX$29)</f>
        <v>0</v>
      </c>
      <c r="BY33" s="6">
        <f ca="1">SUMIFS($X$64:$X$135,$V$64:$V$135,$BR33,$W$64:$W$135,BY$29)+SUMIFS($Y$64:$Y$135,$W$64:$W$135,$BR33,$V$64:$V$135,BY$29)</f>
        <v>0</v>
      </c>
      <c r="BZ33" s="6">
        <f ca="1">SUMIFS($X$64:$X$135,$V$64:$V$135,$BR33,$W$64:$W$135,BZ$29)+SUMIFS($Y$64:$Y$135,$W$64:$W$135,$BR33,$V$64:$V$135,BZ$29)</f>
        <v>0</v>
      </c>
      <c r="CA33" s="6">
        <f ca="1">SUMIFS($X$64:$X$135,$V$64:$V$135,$BR33,$W$64:$W$135,CA$29)+SUMIFS($Y$64:$Y$135,$W$64:$W$135,$BR33,$V$64:$V$135,CA$29)</f>
        <v>0</v>
      </c>
    </row>
    <row r="34" spans="2:79" s="2" customFormat="1" x14ac:dyDescent="0.25">
      <c r="C34" s="2" t="str">
        <f t="shared" si="57"/>
        <v/>
      </c>
      <c r="E34" s="12">
        <f t="array" aca="1" ref="E34" ca="1">IF(O21=C21,SUM(IF(($BR$52:$BR$60=C21)*($BS$51:$CA$51=O17),$BS$52:$CA$60)),0)</f>
        <v>0</v>
      </c>
      <c r="F34" s="2">
        <f t="array" aca="1" ref="F34" ca="1">IF(O21=C21,SUM(IF(($BR$52:$BR$60=C21)*($BS$51:$CA$51=O18),$BS$52:$CA$60)),0)</f>
        <v>0</v>
      </c>
      <c r="G34" s="2">
        <f t="array" aca="1" ref="G34" ca="1">IF(O21=C21,SUM(IF(($BR$52:$BR$60=C21)*($BS$51:$CA$51=O19),$BS$52:$CA$60)),0)</f>
        <v>0</v>
      </c>
      <c r="H34" s="2">
        <f t="array" aca="1" ref="H34" ca="1">IF(O21=C21,SUM(IF(($BR$52:$BR$60=C21)*($BS$51:$CA$51=O20),$BS$52:$CA$60)),0)</f>
        <v>0</v>
      </c>
      <c r="I34" s="2">
        <f t="array" aca="1" ref="I34" ca="1">IF(O21=C21,SUM(IF(($BR$52:$BR$60=C21)*($BS$51:$CA$51=O22),$BS$52:$CA$60)),0)</f>
        <v>0</v>
      </c>
      <c r="J34" s="2">
        <f t="array" aca="1" ref="J34" ca="1">IF(O21=C21,SUM(IF(($BR$52:$BR$60=C21)*($BS$51:$CA$51=O23),$BS$52:$CA$60)),0)</f>
        <v>0</v>
      </c>
      <c r="K34" s="2">
        <f t="array" aca="1" ref="K34" ca="1">IF(O21=C21,SUM(IF(($BR$52:$BR$60=C21)*($BS$51:$CA$51=O$24),$BS$52:$CA$60)),0)</f>
        <v>0</v>
      </c>
      <c r="L34" s="2">
        <f t="array" aca="1" ref="L34" ca="1">IF(O21=C21,SUM(IF(($BR$52:$BR$60=C21)*($BS$51:$CA$51=O$25),$BS$52:$CA$60)),0)</f>
        <v>0</v>
      </c>
      <c r="M34" s="4">
        <f t="array" aca="1" ref="M34" ca="1">IF(P21=C21,SUM(IF(($BR$52:$BR$60=C21)*($BS$51:$CA$51=P17),$BS$52:$CA$60)),0)</f>
        <v>0</v>
      </c>
      <c r="N34" s="2">
        <f t="array" aca="1" ref="N34" ca="1">IF(P21=C21,SUM(IF(($BR$52:$BR$60=C21)*($BS$51:$CA$51=P18),$BS$52:$CA$60)),0)</f>
        <v>0</v>
      </c>
      <c r="O34" s="2">
        <f t="array" aca="1" ref="O34" ca="1">IF(P21=C21,SUM(IF(($BR$52:$BR$60=C21)*($BS$51:$CA$51=P19),$BS$52:$CA$60)),0)</f>
        <v>0</v>
      </c>
      <c r="P34" s="2">
        <f t="array" aca="1" ref="P34" ca="1">IF(P21=C21,SUM(IF(($BR$52:$BR$60=C21)*($BS$51:$CA$51=P20),$BS$52:$CA$60)),0)</f>
        <v>0</v>
      </c>
      <c r="Q34" s="2">
        <f t="array" aca="1" ref="Q34" ca="1">IF(P21=C21,SUM(IF(($BR$52:$BR$60=C21)*($BS$51:$CA$51=P22),$BS$52:$CA$60)),0)</f>
        <v>0</v>
      </c>
      <c r="R34" s="2">
        <f t="array" aca="1" ref="R34" ca="1">IF(P21=C21,SUM(IF(($BR$52:$BR$60=C21)*($BS$51:$CA$51=P23),$BS$52:$CA$60)),0)</f>
        <v>0</v>
      </c>
      <c r="S34" s="2">
        <f t="array" aca="1" ref="S34" ca="1">IF(P21=C21,SUM(IF(($BR$52:$BR$60=C21)*($BS$51:$CA$51=P$24),$BS$52:$CA$60)),0)</f>
        <v>0</v>
      </c>
      <c r="T34" s="2">
        <f t="array" aca="1" ref="T34" ca="1">IF(P21=C21,SUM(IF(($BR$52:$BR$60=C21)*($BS$51:$CA$51=P$25),$BS$52:$CA$60)),0)</f>
        <v>0</v>
      </c>
      <c r="U34" s="4">
        <f t="array" aca="1" ref="U34" ca="1">IF(Q21=C21,SUM(IF(($BR$52:$BR$60=C21)*($BS$51:$CA$51=Q17),$BS$52:$CA$60)),0)</f>
        <v>0</v>
      </c>
      <c r="V34" s="2">
        <f t="array" aca="1" ref="V34" ca="1">IF(Q21=C21,SUM(IF(($BR$52:$BR$60=C21)*($BS$51:$CA$51=Q18),$BS$52:$CA$60)),0)</f>
        <v>0</v>
      </c>
      <c r="W34" s="2">
        <f t="array" aca="1" ref="W34" ca="1">IF(Q21=C21,SUM(IF(($BR$52:$BR$60=C21)*($BS$51:$CA$51=Q19),$BS$52:$CA$60)),0)</f>
        <v>0</v>
      </c>
      <c r="X34" s="2">
        <f t="array" aca="1" ref="X34" ca="1">IF(Q21=C21,SUM(IF(($BR$52:$BR$60=C21)*($BS$51:$CA$51=Q20),$BS$52:$CA$60)),0)</f>
        <v>0</v>
      </c>
      <c r="Y34" s="2">
        <f t="array" aca="1" ref="Y34" ca="1">IF(Q21=C21,SUM(IF(($BR$52:$BR$60=C21)*($BS$51:$CA$51=Q22),$BS$52:$CA$60)),0)</f>
        <v>0</v>
      </c>
      <c r="Z34" s="2">
        <f t="array" aca="1" ref="Z34" ca="1">IF(Q21=C21,SUM(IF(($BR$52:$BR$60=C21)*($BS$51:$CA$51=Q23),$BS$52:$CA$60)),0)</f>
        <v>0</v>
      </c>
      <c r="AA34" s="2">
        <f t="array" aca="1" ref="AA34" ca="1">IF(Q21=C21,SUM(IF(($BR$52:$BR$60=C21)*($BS$51:$CA$51=Q$24),$BS$52:$CA$60)),0)</f>
        <v>0</v>
      </c>
      <c r="AB34" s="2">
        <f t="array" aca="1" ref="AB34" ca="1">IF(Q21=C21,SUM(IF(($BR$52:$BR$60=C21)*($BS$51:$CA$51=Q$25),$BS$52:$CA$60)),0)</f>
        <v>0</v>
      </c>
      <c r="AC34" s="4">
        <f t="array" aca="1" ref="AC34" ca="1">IF(R21=C21,SUM(IF(($BR$52:$BR$60=C21)*($BS$51:$CA$51=R17),$BS$52:$CA$60)),0)</f>
        <v>0</v>
      </c>
      <c r="AD34" s="2">
        <f t="array" aca="1" ref="AD34" ca="1">IF(R21=C21,SUM(IF(($BR$52:$BR$60=C21)*($BS$51:$CA$51=R18),$BS$52:$CA$60)),0)</f>
        <v>0</v>
      </c>
      <c r="AE34" s="2">
        <f t="array" aca="1" ref="AE34" ca="1">IF(R21=C21,SUM(IF(($BR$52:$BR$60=C21)*($BS$51:$CA$51=R19),$BS$52:$CA$60)),0)</f>
        <v>0</v>
      </c>
      <c r="AF34" s="2">
        <f t="array" aca="1" ref="AF34" ca="1">IF(R21=C21,SUM(IF(($BR$52:$BR$60=C21)*($BS$51:$CA$51=R20),$BS$52:$CA$60)),0)</f>
        <v>0</v>
      </c>
      <c r="AG34" s="2">
        <f t="array" aca="1" ref="AG34" ca="1">IF(R21=C21,SUM(IF(($BR$52:$BR$60=C21)*($BS$51:$CA$51=R22),$BS$52:$CA$60)),0)</f>
        <v>0</v>
      </c>
      <c r="AH34" s="2">
        <f t="array" aca="1" ref="AH34" ca="1">IF(R21=C21,SUM(IF(($BR$52:$BR$60=C21)*($BS$51:$CA$51=R23),$BS$52:$CA$60)),0)</f>
        <v>0</v>
      </c>
      <c r="AI34" s="2">
        <f t="array" aca="1" ref="AI34" ca="1">IF(R21=C21,SUM(IF(($BR$52:$BR$60=C21)*($BS$51:$CA$51=R$24),$BS$52:$CA$60)),0)</f>
        <v>0</v>
      </c>
      <c r="AJ34" s="2">
        <f t="array" aca="1" ref="AJ34" ca="1">IF(R21=C21,SUM(IF(($BR$52:$BR$60=C21)*($BS$51:$CA$51=R$25),$BS$52:$CA$60)),0)</f>
        <v>0</v>
      </c>
      <c r="AK34" s="4">
        <f t="array" aca="1" ref="AK34" ca="1">IF(S21=C21,SUM(IF(($BR$52:$BR$60=C21)*($BS$51:$CA$51=S17),$BS$52:$CA$60)),0)</f>
        <v>0</v>
      </c>
      <c r="AL34" s="2">
        <f t="array" aca="1" ref="AL34" ca="1">IF(S21=C21,SUM(IF(($BR$52:$BR$60=C21)*($BS$51:$CA$51=S18),$BS$52:$CA$60)),0)</f>
        <v>0</v>
      </c>
      <c r="AM34" s="2">
        <f t="array" aca="1" ref="AM34" ca="1">IF(S21=C21,SUM(IF(($BR$52:$BR$60=C21)*($BS$51:$CA$51=S19),$BS$52:$CA$60)),0)</f>
        <v>0</v>
      </c>
      <c r="AN34" s="2">
        <f t="array" aca="1" ref="AN34" ca="1">IF(S21=C21,SUM(IF(($BR$52:$BR$60=C21)*($BS$51:$CA$51=S20),$BS$52:$CA$60)),0)</f>
        <v>0</v>
      </c>
      <c r="AO34" s="2">
        <f t="array" aca="1" ref="AO34" ca="1">IF(S21=C21,SUM(IF(($BR$52:$BR$60=C21)*($BS$51:$CA$51=S22),$BS$52:$CA$60)),0)</f>
        <v>0</v>
      </c>
      <c r="AP34" s="2">
        <f t="array" aca="1" ref="AP34" ca="1">IF(S21=C21,SUM(IF(($BR$52:$BR$60=C21)*($BS$51:$CA$51=S23),$BS$52:$CA$60)),0)</f>
        <v>0</v>
      </c>
      <c r="AQ34" s="2">
        <f t="array" aca="1" ref="AQ34" ca="1">IF(S21=C21,SUM(IF(($BR$52:$BR$60=C21)*($BS$51:$CA$51=S$24),$BS$52:$CA$60)),0)</f>
        <v>0</v>
      </c>
      <c r="AR34" s="2">
        <f t="array" aca="1" ref="AR34" ca="1">IF(S21=C21,SUM(IF(($BR$52:$BR$60=C21)*($BS$51:$CA$51=S$25),$BS$52:$CA$60)),0)</f>
        <v>0</v>
      </c>
      <c r="AS34" s="4">
        <f t="array" aca="1" ref="AS34" ca="1">IF(T21=C21,SUM(IF(($BR$52:$BR$60=C21)*($BS$51:$CA$51=T17),$BS$52:$CA$60)),0)</f>
        <v>0</v>
      </c>
      <c r="AT34" s="2">
        <f t="array" aca="1" ref="AT34" ca="1">IF(T21=C21,SUM(IF(($BR$52:$BR$60=C21)*($BS$51:$CA$51=T18),$BS$52:$CA$60)),0)</f>
        <v>0</v>
      </c>
      <c r="AU34" s="2">
        <f t="array" aca="1" ref="AU34" ca="1">IF(T21=C21,SUM(IF(($BR$52:$BR$60=C21)*($BS$51:$CA$51=T19),$BS$52:$CA$60)),0)</f>
        <v>0</v>
      </c>
      <c r="AV34" s="2">
        <f t="array" aca="1" ref="AV34" ca="1">IF(T21=C21,SUM(IF(($BR$52:$BR$60=C21)*($BS$51:$CA$51=T20),$BS$52:$CA$60)),0)</f>
        <v>0</v>
      </c>
      <c r="AW34" s="2">
        <f t="array" aca="1" ref="AW34" ca="1">IF(T21=C21,SUM(IF(($BR$52:$BR$60=C21)*($BS$51:$CA$51=T22),$BS$52:$CA$60)),0)</f>
        <v>0</v>
      </c>
      <c r="AX34" s="2">
        <f t="array" aca="1" ref="AX34" ca="1">IF(T21=C21,SUM(IF(($BR$52:$BR$60=C21)*($BS$51:$CA$51=T23),$BS$52:$CA$60)),0)</f>
        <v>0</v>
      </c>
      <c r="AY34" s="2">
        <f t="array" aca="1" ref="AY34" ca="1">IF(T21=C21,SUM(IF(($BR$52:$BR$60=C21)*($BS$51:$CA$51=T$24),$BS$52:$CA$60)),0)</f>
        <v>0</v>
      </c>
      <c r="AZ34" s="2">
        <f t="array" aca="1" ref="AZ34" ca="1">IF(T21=C21,SUM(IF(($BR$52:$BR$60=C21)*($BS$51:$CA$51=T$25),$BS$52:$CA$60)),0)</f>
        <v>0</v>
      </c>
      <c r="BA34" s="4">
        <f t="array" aca="1" ref="BA34" ca="1">IF(U21=C21,SUM(IF(($BR$52:$BR$60=C21)*($BS$51:$CA$51=U$17),$BS$52:$CA$60)),0)</f>
        <v>0</v>
      </c>
      <c r="BB34" s="2">
        <f t="array" aca="1" ref="BB34" ca="1">IF(U21=C21,SUM(IF(($BR$52:$BR$60=C21)*($BS$51:$CA$51=U$18),$BS$52:$CA$60)),0)</f>
        <v>0</v>
      </c>
      <c r="BC34" s="2">
        <f t="array" aca="1" ref="BC34" ca="1">IF(U21=C21,SUM(IF(($BR$52:$BR$60=C21)*($BS$51:$CA$51=U$19),$BS$52:$CA$60)),0)</f>
        <v>0</v>
      </c>
      <c r="BD34" s="2">
        <f t="array" aca="1" ref="BD34" ca="1">IF(U21=C21,SUM(IF(($BR$52:$BR$60=C21)*($BS$51:$CA$51=U$20),$BS$52:$CA$60)),0)</f>
        <v>0</v>
      </c>
      <c r="BE34" s="2">
        <f t="array" aca="1" ref="BE34" ca="1">IF(U21=C21,SUM(IF(($BR$52:$BR$60=C21)*($BS$51:$CA$51=U$22),$BS$52:$CA$60)),0)</f>
        <v>0</v>
      </c>
      <c r="BF34" s="2">
        <f t="array" aca="1" ref="BF34" ca="1">IF(U21=C21,SUM(IF(($BR$52:$BR$60=C21)*($BS$51:$CA$51=U$23),$BS$52:$CA$60)),0)</f>
        <v>0</v>
      </c>
      <c r="BG34" s="2">
        <f t="array" aca="1" ref="BG34" ca="1">IF(U21=C21,SUM(IF(($BR$52:$BR$60=C21)*($BS$51:$CA$51=U$24),$BS$52:$CA$60)),0)</f>
        <v>0</v>
      </c>
      <c r="BH34" s="2">
        <f t="array" aca="1" ref="BH34" ca="1">IF(U21=C21,SUM(IF(($BR$52:$BR$60=C21)*($BS$51:$CA$51=U$25),$BS$52:$CA$60)),0)</f>
        <v>0</v>
      </c>
      <c r="BI34" s="4">
        <f t="array" aca="1" ref="BI34" ca="1">IF(V21=C21,SUM(IF(($BR$52:$BR$60=C21)*($BS$51:$CA$51=V$17),$BS$52:$CA$60)),0)</f>
        <v>0</v>
      </c>
      <c r="BJ34" s="2">
        <f t="array" aca="1" ref="BJ34" ca="1">IF(V21=C21,SUM(IF(($BR$52:$BR$60=C21)*($BS$51:$CA$51=V$18),$BS$52:$CA$60)),0)</f>
        <v>0</v>
      </c>
      <c r="BK34" s="2">
        <f t="array" aca="1" ref="BK34" ca="1">IF(V21=C21,SUM(IF(($BR$52:$BR$60=C21)*($BS$51:$CA$51=V$19),$BS$52:$CA$60)),0)</f>
        <v>0</v>
      </c>
      <c r="BL34" s="2">
        <f t="array" aca="1" ref="BL34" ca="1">IF(V21=C21,SUM(IF(($BR$52:$BR$60=C21)*($BS$51:$CA$51=V$20),$BS$52:$CA$60)),0)</f>
        <v>0</v>
      </c>
      <c r="BM34" s="2">
        <f t="array" aca="1" ref="BM34" ca="1">IF(V21=C21,SUM(IF(($BR$52:$BR$60=C21)*($BS$51:$CA$51=V$22),$BS$52:$CA$60)),0)</f>
        <v>0</v>
      </c>
      <c r="BN34" s="2">
        <f t="array" aca="1" ref="BN34" ca="1">IF(V21=C21,SUM(IF(($BR$52:$BR$60=C21)*($BS$51:$CA$51=V$23),$BS$52:$CA$60)),0)</f>
        <v>0</v>
      </c>
      <c r="BO34" s="2">
        <f t="array" aca="1" ref="BO34" ca="1">IF(V21=C21,SUM(IF(($BR$52:$BR$60=C21)*($BS$51:$CA$51=V$24),$BS$52:$CA$60)),0)</f>
        <v>0</v>
      </c>
      <c r="BP34" s="13">
        <f t="array" aca="1" ref="BP34" ca="1">IF(V21=C21,SUM(IF(($BR$52:$BR$60=C21)*($BS$51:$CA$51=V$25),$BS$52:$CA$60)),0)</f>
        <v>0</v>
      </c>
      <c r="BR34" s="2" t="str">
        <f t="shared" si="55"/>
        <v/>
      </c>
      <c r="BS34" s="7">
        <f t="shared" ca="1" si="58"/>
        <v>0</v>
      </c>
      <c r="BT34" s="7">
        <f t="shared" ca="1" si="58"/>
        <v>0</v>
      </c>
      <c r="BU34" s="7">
        <f t="shared" ca="1" si="58"/>
        <v>0</v>
      </c>
      <c r="BV34" s="7">
        <f ca="1">SUMIFS($X$64:$X$135,$V$64:$V$135,$BR34,$W$64:$W$135,BV$29)+SUMIFS($Y$64:$Y$135,$W$64:$W$135,$BR34,$V$64:$V$135,BV$29)</f>
        <v>0</v>
      </c>
      <c r="BW34" s="5"/>
      <c r="BX34" s="6">
        <f ca="1">SUMIFS($X$64:$X$135,$V$64:$V$135,$BR34,$W$64:$W$135,BX$29)+SUMIFS($Y$64:$Y$135,$W$64:$W$135,$BR34,$V$64:$V$135,BX$29)</f>
        <v>0</v>
      </c>
      <c r="BY34" s="6">
        <f ca="1">SUMIFS($X$64:$X$135,$V$64:$V$135,$BR34,$W$64:$W$135,BY$29)+SUMIFS($Y$64:$Y$135,$W$64:$W$135,$BR34,$V$64:$V$135,BY$29)</f>
        <v>0</v>
      </c>
      <c r="BZ34" s="6">
        <f ca="1">SUMIFS($X$64:$X$135,$V$64:$V$135,$BR34,$W$64:$W$135,BZ$29)+SUMIFS($Y$64:$Y$135,$W$64:$W$135,$BR34,$V$64:$V$135,BZ$29)</f>
        <v>0</v>
      </c>
      <c r="CA34" s="6">
        <f ca="1">SUMIFS($X$64:$X$135,$V$64:$V$135,$BR34,$W$64:$W$135,CA$29)+SUMIFS($Y$64:$Y$135,$W$64:$W$135,$BR34,$V$64:$V$135,CA$29)</f>
        <v>0</v>
      </c>
    </row>
    <row r="35" spans="2:79" s="2" customFormat="1" x14ac:dyDescent="0.25">
      <c r="C35" s="2" t="str">
        <f t="shared" si="57"/>
        <v/>
      </c>
      <c r="E35" s="12">
        <f t="array" aca="1" ref="E35" ca="1">IF(O22=C22,SUM(IF(($BR$52:$BR$60=C22)*($BS$51:$CA$51=O17),$BS$52:$CA$60)),0)</f>
        <v>0</v>
      </c>
      <c r="F35" s="2">
        <f t="array" aca="1" ref="F35" ca="1">IF(O22=C22,SUM(IF(($BR$52:$BR$60=C22)*($BS$51:$CA$51=O18),$BS$52:$CA$60)),0)</f>
        <v>0</v>
      </c>
      <c r="G35" s="2">
        <f t="array" aca="1" ref="G35" ca="1">IF(O22=C22,SUM(IF(($BR$52:$BR$60=C22)*($BS$51:$CA$51=O19),$BS$52:$CA$60)),0)</f>
        <v>0</v>
      </c>
      <c r="H35" s="2">
        <f t="array" aca="1" ref="H35" ca="1">IF(O22=C22,SUM(IF(($BR$52:$BR$60=C22)*($BS$51:$CA$51=O20),$BS$52:$CA$60)),0)</f>
        <v>0</v>
      </c>
      <c r="I35" s="2">
        <f t="array" aca="1" ref="I35" ca="1">IF(O22=C22,SUM(IF(($BR$52:$BR$60=C22)*($BS$51:$CA$51=O21),$BS$52:$CA$60)),0)</f>
        <v>0</v>
      </c>
      <c r="J35" s="2">
        <f t="array" aca="1" ref="J35" ca="1">IF(O22=C22,SUM(IF(($BR$52:$BR$60=C22)*($BS$51:$CA$51=O23),$BS$52:$CA$60)),0)</f>
        <v>0</v>
      </c>
      <c r="K35" s="2">
        <f t="array" aca="1" ref="K35" ca="1">IF(O22=C22,SUM(IF(($BR$52:$BR$60=C22)*($BS$51:$CA$51=O$24),$BS$52:$CA$60)),0)</f>
        <v>0</v>
      </c>
      <c r="L35" s="2">
        <f t="array" aca="1" ref="L35" ca="1">IF(O22=C22,SUM(IF(($BR$52:$BR$60=C22)*($BS$51:$CA$51=O$25),$BS$52:$CA$60)),0)</f>
        <v>0</v>
      </c>
      <c r="M35" s="4">
        <f t="array" aca="1" ref="M35" ca="1">IF(P22=C22,SUM(IF(($BR$52:$BR$60=C22)*($BS$51:$CA$51=P17),$BS$52:$CA$60)),0)</f>
        <v>0</v>
      </c>
      <c r="N35" s="2">
        <f t="array" aca="1" ref="N35" ca="1">IF(P22=C22,SUM(IF(($BR$52:$BR$60=C22)*($BS$51:$CA$51=P18),$BS$52:$CA$60)),0)</f>
        <v>0</v>
      </c>
      <c r="O35" s="2">
        <f t="array" aca="1" ref="O35" ca="1">IF(P22=C22,SUM(IF(($BR$52:$BR$60=C22)*($BS$51:$CA$51=P19),$BS$52:$CA$60)),0)</f>
        <v>0</v>
      </c>
      <c r="P35" s="2">
        <f t="array" aca="1" ref="P35" ca="1">IF(P22=C22,SUM(IF(($BR$52:$BR$60=C22)*($BS$51:$CA$51=P20),$BS$52:$CA$60)),0)</f>
        <v>0</v>
      </c>
      <c r="Q35" s="2">
        <f t="array" aca="1" ref="Q35" ca="1">IF(P22=C22,SUM(IF(($BR$52:$BR$60=C22)*($BS$51:$CA$51=P21),$BS$52:$CA$60)),0)</f>
        <v>0</v>
      </c>
      <c r="R35" s="2">
        <f t="array" aca="1" ref="R35" ca="1">IF(P22=C22,SUM(IF(($BR$52:$BR$60=C22)*($BS$51:$CA$51=P23),$BS$52:$CA$60)),0)</f>
        <v>0</v>
      </c>
      <c r="S35" s="2">
        <f t="array" aca="1" ref="S35" ca="1">IF(P22=C22,SUM(IF(($BR$52:$BR$60=C22)*($BS$51:$CA$51=P$24),$BS$52:$CA$60)),0)</f>
        <v>0</v>
      </c>
      <c r="T35" s="2">
        <f t="array" aca="1" ref="T35" ca="1">IF(P22=C22,SUM(IF(($BR$52:$BR$60=C22)*($BS$51:$CA$51=P$25),$BS$52:$CA$60)),0)</f>
        <v>0</v>
      </c>
      <c r="U35" s="4">
        <f t="array" aca="1" ref="U35" ca="1">IF(Q22=C22,SUM(IF(($BR$52:$BR$60=C22)*($BS$51:$CA$51=Q17),$BS$52:$CA$60)),0)</f>
        <v>0</v>
      </c>
      <c r="V35" s="2">
        <f t="array" aca="1" ref="V35" ca="1">IF(Q22=C22,SUM(IF(($BR$52:$BR$60=C22)*($BS$51:$CA$51=Q18),$BS$52:$CA$60)),0)</f>
        <v>0</v>
      </c>
      <c r="W35" s="2">
        <f t="array" aca="1" ref="W35" ca="1">IF(Q22=C22,SUM(IF(($BR$52:$BR$60=C22)*($BS$51:$CA$51=Q19),$BS$52:$CA$60)),0)</f>
        <v>0</v>
      </c>
      <c r="X35" s="2">
        <f t="array" aca="1" ref="X35" ca="1">IF(Q22=C22,SUM(IF(($BR$52:$BR$60=C22)*($BS$51:$CA$51=Q20),$BS$52:$CA$60)),0)</f>
        <v>0</v>
      </c>
      <c r="Y35" s="2">
        <f t="array" aca="1" ref="Y35" ca="1">IF(Q22=C22,SUM(IF(($BR$52:$BR$60=C22)*($BS$51:$CA$51=Q21),$BS$52:$CA$60)),0)</f>
        <v>0</v>
      </c>
      <c r="Z35" s="2">
        <f t="array" aca="1" ref="Z35" ca="1">IF(Q22=C22,SUM(IF(($BR$52:$BR$60=C22)*($BS$51:$CA$51=Q23),$BS$52:$CA$60)),0)</f>
        <v>0</v>
      </c>
      <c r="AA35" s="2">
        <f t="array" aca="1" ref="AA35" ca="1">IF(Q22=C22,SUM(IF(($BR$52:$BR$60=C22)*($BS$51:$CA$51=Q$24),$BS$52:$CA$60)),0)</f>
        <v>0</v>
      </c>
      <c r="AB35" s="2">
        <f t="array" aca="1" ref="AB35" ca="1">IF(Q22=C22,SUM(IF(($BR$52:$BR$60=C22)*($BS$51:$CA$51=Q$25),$BS$52:$CA$60)),0)</f>
        <v>0</v>
      </c>
      <c r="AC35" s="4">
        <f t="array" aca="1" ref="AC35" ca="1">IF(R22=C22,SUM(IF(($BR$52:$BR$60=C22)*($BS$51:$CA$51=R17),$BS$52:$CA$60)),0)</f>
        <v>0</v>
      </c>
      <c r="AD35" s="2">
        <f t="array" aca="1" ref="AD35" ca="1">IF(R22=C22,SUM(IF(($BR$52:$BR$60=C22)*($BS$51:$CA$51=R18),$BS$52:$CA$60)),0)</f>
        <v>0</v>
      </c>
      <c r="AE35" s="2">
        <f t="array" aca="1" ref="AE35" ca="1">IF(R22=C22,SUM(IF(($BR$52:$BR$60=C22)*($BS$51:$CA$51=R19),$BS$52:$CA$60)),0)</f>
        <v>0</v>
      </c>
      <c r="AF35" s="2">
        <f t="array" aca="1" ref="AF35" ca="1">IF(R22=C22,SUM(IF(($BR$52:$BR$60=C22)*($BS$51:$CA$51=R20),$BS$52:$CA$60)),0)</f>
        <v>0</v>
      </c>
      <c r="AG35" s="2">
        <f t="array" aca="1" ref="AG35" ca="1">IF(R22=C22,SUM(IF(($BR$52:$BR$60=C22)*($BS$51:$CA$51=R21),$BS$52:$CA$60)),0)</f>
        <v>0</v>
      </c>
      <c r="AH35" s="2">
        <f t="array" aca="1" ref="AH35" ca="1">IF(R22=C22,SUM(IF(($BR$52:$BR$60=C22)*($BS$51:$CA$51=R23),$BS$52:$CA$60)),0)</f>
        <v>0</v>
      </c>
      <c r="AI35" s="2">
        <f t="array" aca="1" ref="AI35" ca="1">IF(R22=C22,SUM(IF(($BR$52:$BR$60=C22)*($BS$51:$CA$51=R$24),$BS$52:$CA$60)),0)</f>
        <v>0</v>
      </c>
      <c r="AJ35" s="2">
        <f t="array" aca="1" ref="AJ35" ca="1">IF(R22=C22,SUM(IF(($BR$52:$BR$60=C22)*($BS$51:$CA$51=R$25),$BS$52:$CA$60)),0)</f>
        <v>0</v>
      </c>
      <c r="AK35" s="4">
        <f t="array" aca="1" ref="AK35" ca="1">IF(S22=C22,SUM(IF(($BR$52:$BR$60=C22)*($BS$51:$CA$51=S17),$BS$52:$CA$60)),0)</f>
        <v>0</v>
      </c>
      <c r="AL35" s="2">
        <f t="array" aca="1" ref="AL35" ca="1">IF(S22=C22,SUM(IF(($BR$52:$BR$60=C22)*($BS$51:$CA$51=S18),$BS$52:$CA$60)),0)</f>
        <v>0</v>
      </c>
      <c r="AM35" s="2">
        <f t="array" aca="1" ref="AM35" ca="1">IF(S22=C22,SUM(IF(($BR$52:$BR$60=C22)*($BS$51:$CA$51=S19),$BS$52:$CA$60)),0)</f>
        <v>0</v>
      </c>
      <c r="AN35" s="2">
        <f t="array" aca="1" ref="AN35" ca="1">IF(S22=C22,SUM(IF(($BR$52:$BR$60=C22)*($BS$51:$CA$51=S20),$BS$52:$CA$60)),0)</f>
        <v>0</v>
      </c>
      <c r="AO35" s="2">
        <f t="array" aca="1" ref="AO35" ca="1">IF(S22=C22,SUM(IF(($BR$52:$BR$60=C22)*($BS$51:$CA$51=S21),$BS$52:$CA$60)),0)</f>
        <v>0</v>
      </c>
      <c r="AP35" s="2">
        <f t="array" aca="1" ref="AP35" ca="1">IF(S22=C22,SUM(IF(($BR$52:$BR$60=C22)*($BS$51:$CA$51=S23),$BS$52:$CA$60)),0)</f>
        <v>0</v>
      </c>
      <c r="AQ35" s="2">
        <f t="array" aca="1" ref="AQ35" ca="1">IF(S22=C22,SUM(IF(($BR$52:$BR$60=C22)*($BS$51:$CA$51=S$24),$BS$52:$CA$60)),0)</f>
        <v>0</v>
      </c>
      <c r="AR35" s="2">
        <f t="array" aca="1" ref="AR35" ca="1">IF(S22=C22,SUM(IF(($BR$52:$BR$60=C22)*($BS$51:$CA$51=S$25),$BS$52:$CA$60)),0)</f>
        <v>0</v>
      </c>
      <c r="AS35" s="4">
        <f t="array" aca="1" ref="AS35" ca="1">IF(T22=C22,SUM(IF(($BR$52:$BR$60=C22)*($BS$51:$CA$51=T17),$BS$52:$CA$60)),0)</f>
        <v>0</v>
      </c>
      <c r="AT35" s="2">
        <f t="array" aca="1" ref="AT35" ca="1">IF(T22=C22,SUM(IF(($BR$52:$BR$60=C22)*($BS$51:$CA$51=T18),$BS$52:$CA$60)),0)</f>
        <v>0</v>
      </c>
      <c r="AU35" s="2">
        <f t="array" aca="1" ref="AU35" ca="1">IF(T22=C22,SUM(IF(($BR$52:$BR$60=C22)*($BS$51:$CA$51=T19),$BS$52:$CA$60)),0)</f>
        <v>0</v>
      </c>
      <c r="AV35" s="2">
        <f t="array" aca="1" ref="AV35" ca="1">IF(T22=C22,SUM(IF(($BR$52:$BR$60=C22)*($BS$51:$CA$51=T20),$BS$52:$CA$60)),0)</f>
        <v>0</v>
      </c>
      <c r="AW35" s="2">
        <f t="array" aca="1" ref="AW35" ca="1">IF(T22=C22,SUM(IF(($BR$52:$BR$60=C22)*($BS$51:$CA$51=T21),$BS$52:$CA$60)),0)</f>
        <v>0</v>
      </c>
      <c r="AX35" s="2">
        <f t="array" aca="1" ref="AX35" ca="1">IF(T22=C22,SUM(IF(($BR$52:$BR$60=C22)*($BS$51:$CA$51=T23),$BS$52:$CA$60)),0)</f>
        <v>0</v>
      </c>
      <c r="AY35" s="2">
        <f t="array" aca="1" ref="AY35" ca="1">IF(T22=C22,SUM(IF(($BR$52:$BR$60=C22)*($BS$51:$CA$51=T$24),$BS$52:$CA$60)),0)</f>
        <v>0</v>
      </c>
      <c r="AZ35" s="2">
        <f t="array" aca="1" ref="AZ35" ca="1">IF(T22=C22,SUM(IF(($BR$52:$BR$60=C22)*($BS$51:$CA$51=T$25),$BS$52:$CA$60)),0)</f>
        <v>0</v>
      </c>
      <c r="BA35" s="4">
        <f t="array" aca="1" ref="BA35" ca="1">IF(U22=C22,SUM(IF(($BR$52:$BR$60=C22)*($BS$51:$CA$51=U$17),$BS$52:$CA$60)),0)</f>
        <v>0</v>
      </c>
      <c r="BB35" s="2">
        <f t="array" aca="1" ref="BB35" ca="1">IF(U22=C22,SUM(IF(($BR$52:$BR$60=C22)*($BS$51:$CA$51=U$18),$BS$52:$CA$60)),0)</f>
        <v>0</v>
      </c>
      <c r="BC35" s="2">
        <f t="array" aca="1" ref="BC35" ca="1">IF(U22=C22,SUM(IF(($BR$52:$BR$60=C22)*($BS$51:$CA$51=U$19),$BS$52:$CA$60)),0)</f>
        <v>0</v>
      </c>
      <c r="BD35" s="2">
        <f t="array" aca="1" ref="BD35" ca="1">IF(U22=C22,SUM(IF(($BR$52:$BR$60=C22)*($BS$51:$CA$51=U$20),$BS$52:$CA$60)),0)</f>
        <v>0</v>
      </c>
      <c r="BE35" s="2">
        <f t="array" aca="1" ref="BE35" ca="1">IF(U22=C22,SUM(IF(($BR$52:$BR$60=C22)*($BS$51:$CA$51=U$21),$BS$52:$CA$60)),0)</f>
        <v>0</v>
      </c>
      <c r="BF35" s="2">
        <f t="array" aca="1" ref="BF35" ca="1">IF(U22=C22,SUM(IF(($BR$52:$BR$60=C22)*($BS$51:$CA$51=U$23),$BS$52:$CA$60)),0)</f>
        <v>0</v>
      </c>
      <c r="BG35" s="2">
        <f t="array" aca="1" ref="BG35" ca="1">IF(U22=C22,SUM(IF(($BR$52:$BR$60=C22)*($BS$51:$CA$51=U$24),$BS$52:$CA$60)),0)</f>
        <v>0</v>
      </c>
      <c r="BH35" s="2">
        <f t="array" aca="1" ref="BH35" ca="1">IF(U22=C22,SUM(IF(($BR$52:$BR$60=C22)*($BS$51:$CA$51=U$25),$BS$52:$CA$60)),0)</f>
        <v>0</v>
      </c>
      <c r="BI35" s="4">
        <f t="array" aca="1" ref="BI35" ca="1">IF(V22=C22,SUM(IF(($BR$52:$BR$60=C22)*($BS$51:$CA$51=V$17),$BS$52:$CA$60)),0)</f>
        <v>0</v>
      </c>
      <c r="BJ35" s="2">
        <f t="array" aca="1" ref="BJ35" ca="1">IF(V22=C22,SUM(IF(($BR$52:$BR$60=C22)*($BS$51:$CA$51=V$18),$BS$52:$CA$60)),0)</f>
        <v>0</v>
      </c>
      <c r="BK35" s="2">
        <f t="array" aca="1" ref="BK35" ca="1">IF(V22=C22,SUM(IF(($BR$52:$BR$60=C22)*($BS$51:$CA$51=V$19),$BS$52:$CA$60)),0)</f>
        <v>0</v>
      </c>
      <c r="BL35" s="2">
        <f t="array" aca="1" ref="BL35" ca="1">IF(V22=C22,SUM(IF(($BR$52:$BR$60=C22)*($BS$51:$CA$51=V$20),$BS$52:$CA$60)),0)</f>
        <v>0</v>
      </c>
      <c r="BM35" s="2">
        <f t="array" aca="1" ref="BM35" ca="1">IF(V22=C22,SUM(IF(($BR$52:$BR$60=C22)*($BS$51:$CA$51=V$21),$BS$52:$CA$60)),0)</f>
        <v>0</v>
      </c>
      <c r="BN35" s="2">
        <f t="array" aca="1" ref="BN35" ca="1">IF(V22=C22,SUM(IF(($BR$52:$BR$60=C22)*($BS$51:$CA$51=V$23),$BS$52:$CA$60)),0)</f>
        <v>0</v>
      </c>
      <c r="BO35" s="2">
        <f t="array" aca="1" ref="BO35" ca="1">IF(V22=C22,SUM(IF(($BR$52:$BR$60=C22)*($BS$51:$CA$51=V$24),$BS$52:$CA$60)),0)</f>
        <v>0</v>
      </c>
      <c r="BP35" s="13">
        <f t="array" aca="1" ref="BP35" ca="1">IF(V22=C22,SUM(IF(($BR$52:$BR$60=C22)*($BS$51:$CA$51=V$25),$BS$52:$CA$60)),0)</f>
        <v>0</v>
      </c>
      <c r="BR35" s="2" t="str">
        <f t="shared" si="55"/>
        <v/>
      </c>
      <c r="BS35" s="7">
        <f t="shared" ca="1" si="58"/>
        <v>0</v>
      </c>
      <c r="BT35" s="7">
        <f t="shared" ca="1" si="58"/>
        <v>0</v>
      </c>
      <c r="BU35" s="7">
        <f t="shared" ca="1" si="58"/>
        <v>0</v>
      </c>
      <c r="BV35" s="7">
        <f ca="1">SUMIFS($X$64:$X$135,$V$64:$V$135,$BR35,$W$64:$W$135,BV$29)+SUMIFS($Y$64:$Y$135,$W$64:$W$135,$BR35,$V$64:$V$135,BV$29)</f>
        <v>0</v>
      </c>
      <c r="BW35" s="7">
        <f ca="1">SUMIFS($X$64:$X$135,$V$64:$V$135,$BR35,$W$64:$W$135,BW$29)+SUMIFS($Y$64:$Y$135,$W$64:$W$135,$BR35,$V$64:$V$135,BW$29)</f>
        <v>0</v>
      </c>
      <c r="BX35" s="5"/>
      <c r="BY35" s="6">
        <f ca="1">SUMIFS($X$64:$X$135,$V$64:$V$135,$BR35,$W$64:$W$135,BY$29)+SUMIFS($Y$64:$Y$135,$W$64:$W$135,$BR35,$V$64:$V$135,BY$29)</f>
        <v>0</v>
      </c>
      <c r="BZ35" s="6">
        <f ca="1">SUMIFS($X$64:$X$135,$V$64:$V$135,$BR35,$W$64:$W$135,BZ$29)+SUMIFS($Y$64:$Y$135,$W$64:$W$135,$BR35,$V$64:$V$135,BZ$29)</f>
        <v>0</v>
      </c>
      <c r="CA35" s="6">
        <f ca="1">SUMIFS($X$64:$X$135,$V$64:$V$135,$BR35,$W$64:$W$135,CA$29)+SUMIFS($Y$64:$Y$135,$W$64:$W$135,$BR35,$V$64:$V$135,CA$29)</f>
        <v>0</v>
      </c>
    </row>
    <row r="36" spans="2:79" s="2" customFormat="1" x14ac:dyDescent="0.25">
      <c r="C36" s="2" t="str">
        <f t="shared" si="57"/>
        <v/>
      </c>
      <c r="E36" s="12">
        <f t="array" aca="1" ref="E36" ca="1">IF(O23=C23,SUM(IF(($BR$52:$BR$60=C23)*($BS$51:$CA$51=O17),$BS$52:$CA$60)),0)</f>
        <v>0</v>
      </c>
      <c r="F36" s="2">
        <f t="array" aca="1" ref="F36" ca="1">IF(O23=C23,SUM(IF(($BR$52:$BR$60=C23)*($BS$51:$CA$51=O$18),$BS$52:$CA$60)),0)</f>
        <v>0</v>
      </c>
      <c r="G36" s="2">
        <f t="array" aca="1" ref="G36" ca="1">IF(O23=C23,SUM(IF(($BR$52:$BR$60=C23)*($BS$51:$CA$51=O$19),$BS$52:$CA$60)),0)</f>
        <v>0</v>
      </c>
      <c r="H36" s="2">
        <f t="array" aca="1" ref="H36" ca="1">IF(O23=C23,SUM(IF(($BR$52:$BR$60=C23)*($BS$51:$CA$51=O$20),$BS$52:$CA$60)),0)</f>
        <v>0</v>
      </c>
      <c r="I36" s="2">
        <f t="array" aca="1" ref="I36" ca="1">IF(O23=C23,SUM(IF(($BR$52:$BR$60=C23)*($BS$51:$CA$51=O$21),$BS$52:$CA$60)),0)</f>
        <v>0</v>
      </c>
      <c r="J36" s="2">
        <f t="array" aca="1" ref="J36" ca="1">IF(O23=C23,SUM(IF(($BR$52:$BR$60=C23)*($BS$51:$CA$51=O$22),$BS$52:$CA$60)),0)</f>
        <v>0</v>
      </c>
      <c r="K36" s="2">
        <f t="array" aca="1" ref="K36" ca="1">IF(O23=C23,SUM(IF(($BR$52:$BR$60=C23)*($BS$51:$CA$51=O$24),$BS$52:$CA$60)),0)</f>
        <v>0</v>
      </c>
      <c r="L36" s="2">
        <f t="array" aca="1" ref="L36" ca="1">IF(O23=C23,SUM(IF(($BR$52:$BR$60=C23)*($BS$51:$CA$51=O$25),$BS$52:$CA$60)),0)</f>
        <v>0</v>
      </c>
      <c r="M36" s="4">
        <f t="array" aca="1" ref="M36" ca="1">IF(P23=C23,SUM(IF(($BR$52:$BR$60=C23)*($BS$51:$CA$51=P$17),$BS$52:$CA$60)),0)</f>
        <v>0</v>
      </c>
      <c r="N36" s="2">
        <f t="array" aca="1" ref="N36" ca="1">IF(P23=C23,SUM(IF(($BR$52:$BR$60=C23)*($BS$51:$CA$51=P$18),$BS$52:$CA$60)),0)</f>
        <v>0</v>
      </c>
      <c r="O36" s="2">
        <f t="array" aca="1" ref="O36" ca="1">IF(P23=C23,SUM(IF(($BR$52:$BR$60=C23)*($BS$51:$CA$51=P$19),$BS$52:$CA$60)),0)</f>
        <v>0</v>
      </c>
      <c r="P36" s="2">
        <f t="array" aca="1" ref="P36" ca="1">IF(P23=C23,SUM(IF(($BR$52:$BR$60=C23)*($BS$51:$CA$51=P$20),$BS$52:$CA$60)),0)</f>
        <v>0</v>
      </c>
      <c r="Q36" s="2">
        <f t="array" aca="1" ref="Q36" ca="1">IF(P23=C23,SUM(IF(($BR$52:$BR$60=C23)*($BS$51:$CA$51=P$21),$BS$52:$CA$60)),0)</f>
        <v>0</v>
      </c>
      <c r="R36" s="2">
        <f t="array" aca="1" ref="R36" ca="1">IF(P23=C23,SUM(IF(($BR$52:$BR$60=C23)*($BS$51:$CA$51=P$22),$BS$52:$CA$60)),0)</f>
        <v>0</v>
      </c>
      <c r="S36" s="2">
        <f t="array" aca="1" ref="S36" ca="1">IF(P23=C23,SUM(IF(($BR$52:$BR$60=C23)*($BS$51:$CA$51=P$24),$BS$52:$CA$60)),0)</f>
        <v>0</v>
      </c>
      <c r="T36" s="2">
        <f t="array" aca="1" ref="T36" ca="1">IF(P23=C23,SUM(IF(($BR$52:$BR$60=C23)*($BS$51:$CA$51=P$25),$BS$52:$CA$60)),0)</f>
        <v>0</v>
      </c>
      <c r="U36" s="4">
        <f t="array" aca="1" ref="U36" ca="1">IF(Q23=C23,SUM(IF(($BR$52:$BR$60=C23)*($BS$51:$CA$51=Q$17),$BS$52:$CA$60)),0)</f>
        <v>0</v>
      </c>
      <c r="V36" s="2">
        <f t="array" aca="1" ref="V36" ca="1">IF(Q23=C23,SUM(IF(($BR$52:$BR$60=C23)*($BS$51:$CA$51=Q$18),$BS$52:$CA$60)),0)</f>
        <v>0</v>
      </c>
      <c r="W36" s="2">
        <f t="array" aca="1" ref="W36" ca="1">IF(Q23=C23,SUM(IF(($BR$52:$BR$60=C23)*($BS$51:$CA$51=Q$19),$BS$52:$CA$60)),0)</f>
        <v>0</v>
      </c>
      <c r="X36" s="2">
        <f t="array" aca="1" ref="X36" ca="1">IF(Q23=C23,SUM(IF(($BR$52:$BR$60=C23)*($BS$51:$CA$51=Q$20),$BS$52:$CA$60)),0)</f>
        <v>0</v>
      </c>
      <c r="Y36" s="2">
        <f t="array" aca="1" ref="Y36" ca="1">IF(Q23=C23,SUM(IF(($BR$52:$BR$60=C23)*($BS$51:$CA$51=Q$21),$BS$52:$CA$60)),0)</f>
        <v>0</v>
      </c>
      <c r="Z36" s="2">
        <f t="array" aca="1" ref="Z36" ca="1">IF(Q23=C23,SUM(IF(($BR$52:$BR$60=C23)*($BS$51:$CA$51=Q$22),$BS$52:$CA$60)),0)</f>
        <v>0</v>
      </c>
      <c r="AA36" s="2">
        <f t="array" aca="1" ref="AA36" ca="1">IF(Q23=C23,SUM(IF(($BR$52:$BR$60=C23)*($BS$51:$CA$51=Q$24),$BS$52:$CA$60)),0)</f>
        <v>0</v>
      </c>
      <c r="AB36" s="2">
        <f t="array" aca="1" ref="AB36" ca="1">IF(Q23=C23,SUM(IF(($BR$52:$BR$60=C23)*($BS$51:$CA$51=Q$25),$BS$52:$CA$60)),0)</f>
        <v>0</v>
      </c>
      <c r="AC36" s="4">
        <f t="array" aca="1" ref="AC36" ca="1">IF(R23=C23,SUM(IF(($BR$52:$BR$60=C23)*($BS$51:$CA$51=R$17),$BS$52:$CA$60)),0)</f>
        <v>0</v>
      </c>
      <c r="AD36" s="2">
        <f t="array" aca="1" ref="AD36" ca="1">IF(R23=C23,SUM(IF(($BR$52:$BR$60=C23)*($BS$51:$CA$51=R$18),$BS$52:$CA$60)),0)</f>
        <v>0</v>
      </c>
      <c r="AE36" s="2">
        <f t="array" aca="1" ref="AE36" ca="1">IF(R23=C23,SUM(IF(($BR$52:$BR$60=C23)*($BS$51:$CA$51=R$19),$BS$52:$CA$60)),0)</f>
        <v>0</v>
      </c>
      <c r="AF36" s="2">
        <f t="array" aca="1" ref="AF36" ca="1">IF(R23=C23,SUM(IF(($BR$52:$BR$60=C23)*($BS$51:$CA$51=R$20),$BS$52:$CA$60)),0)</f>
        <v>0</v>
      </c>
      <c r="AG36" s="2">
        <f t="array" aca="1" ref="AG36" ca="1">IF(R23=C23,SUM(IF(($BR$52:$BR$60=C23)*($BS$51:$CA$51=R$21),$BS$52:$CA$60)),0)</f>
        <v>0</v>
      </c>
      <c r="AH36" s="2">
        <f t="array" aca="1" ref="AH36" ca="1">IF(R23=C23,SUM(IF(($BR$52:$BR$60=C23)*($BS$51:$CA$51=R$22),$BS$52:$CA$60)),0)</f>
        <v>0</v>
      </c>
      <c r="AI36" s="2">
        <f t="array" aca="1" ref="AI36" ca="1">IF(R23=C23,SUM(IF(($BR$52:$BR$60=C23)*($BS$51:$CA$51=R$24),$BS$52:$CA$60)),0)</f>
        <v>0</v>
      </c>
      <c r="AJ36" s="2">
        <f t="array" aca="1" ref="AJ36" ca="1">IF(R23=C23,SUM(IF(($BR$52:$BR$60=C23)*($BS$51:$CA$51=R$25),$BS$52:$CA$60)),0)</f>
        <v>0</v>
      </c>
      <c r="AK36" s="4">
        <f t="array" aca="1" ref="AK36" ca="1">IF(S23=C23,SUM(IF(($BR$52:$BR$60=C23)*($BS$51:$CA$51=S$17),$BS$52:$CA$60)),0)</f>
        <v>0</v>
      </c>
      <c r="AL36" s="2">
        <f t="array" aca="1" ref="AL36" ca="1">IF(S23=C23,SUM(IF(($BR$52:$BR$60=C23)*($BS$51:$CA$51=S$18),$BS$52:$CA$60)),0)</f>
        <v>0</v>
      </c>
      <c r="AM36" s="2">
        <f t="array" aca="1" ref="AM36" ca="1">IF(S23=C23,SUM(IF(($BR$52:$BR$60=C23)*($BS$51:$CA$51=S$19),$BS$52:$CA$60)),0)</f>
        <v>0</v>
      </c>
      <c r="AN36" s="2">
        <f t="array" aca="1" ref="AN36" ca="1">IF(S23=C23,SUM(IF(($BR$52:$BR$60=C23)*($BS$51:$CA$51=S$20),$BS$52:$CA$60)),0)</f>
        <v>0</v>
      </c>
      <c r="AO36" s="2">
        <f t="array" aca="1" ref="AO36" ca="1">IF(S23=C23,SUM(IF(($BR$52:$BR$60=C23)*($BS$51:$CA$51=S$21),$BS$52:$CA$60)),0)</f>
        <v>0</v>
      </c>
      <c r="AP36" s="2">
        <f t="array" aca="1" ref="AP36" ca="1">IF(S23=C23,SUM(IF(($BR$52:$BR$60=C23)*($BS$51:$CA$51=S$22),$BS$52:$CA$60)),0)</f>
        <v>0</v>
      </c>
      <c r="AQ36" s="2">
        <f t="array" aca="1" ref="AQ36" ca="1">IF(S23=C23,SUM(IF(($BR$52:$BR$60=C23)*($BS$51:$CA$51=S$24),$BS$52:$CA$60)),0)</f>
        <v>0</v>
      </c>
      <c r="AR36" s="2">
        <f t="array" aca="1" ref="AR36" ca="1">IF(S23=C23,SUM(IF(($BR$52:$BR$60=C23)*($BS$51:$CA$51=S$25),$BS$52:$CA$60)),0)</f>
        <v>0</v>
      </c>
      <c r="AS36" s="4">
        <f t="array" aca="1" ref="AS36" ca="1">IF(T23=C23,SUM(IF(($BR$52:$BR$60=C23)*($BS$51:$CA$51=T$17),$BS$52:$CA$60)),0)</f>
        <v>0</v>
      </c>
      <c r="AT36" s="2">
        <f t="array" aca="1" ref="AT36" ca="1">IF(T23=C23,SUM(IF(($BR$52:$BR$60=C23)*($BS$51:$CA$51=T$18),$BS$52:$CA$60)),0)</f>
        <v>0</v>
      </c>
      <c r="AU36" s="2">
        <f t="array" aca="1" ref="AU36" ca="1">IF(T23=C23,SUM(IF(($BR$52:$BR$60=C23)*($BS$51:$CA$51=T$19),$BS$52:$CA$60)),0)</f>
        <v>0</v>
      </c>
      <c r="AV36" s="2">
        <f t="array" aca="1" ref="AV36" ca="1">IF(T23=C23,SUM(IF(($BR$52:$BR$60=C23)*($BS$51:$CA$51=T$20),$BS$52:$CA$60)),0)</f>
        <v>0</v>
      </c>
      <c r="AW36" s="2">
        <f t="array" aca="1" ref="AW36" ca="1">IF(T23=C23,SUM(IF(($BR$52:$BR$60=C23)*($BS$51:$CA$51=T$21),$BS$52:$CA$60)),0)</f>
        <v>0</v>
      </c>
      <c r="AX36" s="2">
        <f t="array" aca="1" ref="AX36" ca="1">IF(T23=C23,SUM(IF(($BR$52:$BR$60=C23)*($BS$51:$CA$51=T$22),$BS$52:$CA$60)),0)</f>
        <v>0</v>
      </c>
      <c r="AY36" s="2">
        <f t="array" aca="1" ref="AY36" ca="1">IF(T23=C23,SUM(IF(($BR$52:$BR$60=C23)*($BS$51:$CA$51=T$24),$BS$52:$CA$60)),0)</f>
        <v>0</v>
      </c>
      <c r="AZ36" s="2">
        <f t="array" aca="1" ref="AZ36" ca="1">IF(T23=C23,SUM(IF(($BR$52:$BR$60=C23)*($BS$51:$CA$51=T$25),$BS$52:$CA$60)),0)</f>
        <v>0</v>
      </c>
      <c r="BA36" s="4">
        <f t="array" aca="1" ref="BA36" ca="1">IF(U23=C23,SUM(IF(($BR$52:$BR$60=C23)*($BS$51:$CA$51=U$17),$BS$52:$CA$60)),0)</f>
        <v>0</v>
      </c>
      <c r="BB36" s="2">
        <f t="array" aca="1" ref="BB36" ca="1">IF(U23=C23,SUM(IF(($BR$52:$BR$60=C23)*($BS$51:$CA$51=U$18),$BS$52:$CA$60)),0)</f>
        <v>0</v>
      </c>
      <c r="BC36" s="2">
        <f t="array" aca="1" ref="BC36" ca="1">IF(U23=C23,SUM(IF(($BR$52:$BR$60=C23)*($BS$51:$CA$51=U$19),$BS$52:$CA$60)),0)</f>
        <v>0</v>
      </c>
      <c r="BD36" s="2">
        <f t="array" aca="1" ref="BD36" ca="1">IF(U23=C23,SUM(IF(($BR$52:$BR$60=C23)*($BS$51:$CA$51=U$20),$BS$52:$CA$60)),0)</f>
        <v>0</v>
      </c>
      <c r="BE36" s="2">
        <f t="array" aca="1" ref="BE36" ca="1">IF(U23=C23,SUM(IF(($BR$52:$BR$60=C23)*($BS$51:$CA$51=U$21),$BS$52:$CA$60)),0)</f>
        <v>0</v>
      </c>
      <c r="BF36" s="2">
        <f t="array" aca="1" ref="BF36" ca="1">IF(U23=C23,SUM(IF(($BR$52:$BR$60=C23)*($BS$51:$CA$51=U$22),$BS$52:$CA$60)),0)</f>
        <v>0</v>
      </c>
      <c r="BG36" s="2">
        <f t="array" aca="1" ref="BG36" ca="1">IF(U23=C23,SUM(IF(($BR$52:$BR$60=C23)*($BS$51:$CA$51=U$24),$BS$52:$CA$60)),0)</f>
        <v>0</v>
      </c>
      <c r="BH36" s="2">
        <f t="array" aca="1" ref="BH36" ca="1">IF(U23=C23,SUM(IF(($BR$52:$BR$60=C23)*($BS$51:$CA$51=U$25),$BS$52:$CA$60)),0)</f>
        <v>0</v>
      </c>
      <c r="BI36" s="4">
        <f t="array" aca="1" ref="BI36" ca="1">IF(V23=C23,SUM(IF(($BR$52:$BR$60=C23)*($BS$51:$CA$51=V$17),$BS$52:$CA$60)),0)</f>
        <v>0</v>
      </c>
      <c r="BJ36" s="2">
        <f t="array" aca="1" ref="BJ36" ca="1">IF(V23=C23,SUM(IF(($BR$52:$BR$60=C23)*($BS$51:$CA$51=V$18),$BS$52:$CA$60)),0)</f>
        <v>0</v>
      </c>
      <c r="BK36" s="2">
        <f t="array" aca="1" ref="BK36" ca="1">IF(V23=C23,SUM(IF(($BR$52:$BR$60=C23)*($BS$51:$CA$51=V$19),$BS$52:$CA$60)),0)</f>
        <v>0</v>
      </c>
      <c r="BL36" s="2">
        <f t="array" aca="1" ref="BL36" ca="1">IF(V23=C23,SUM(IF(($BR$52:$BR$60=C23)*($BS$51:$CA$51=V$20),$BS$52:$CA$60)),0)</f>
        <v>0</v>
      </c>
      <c r="BM36" s="2">
        <f t="array" aca="1" ref="BM36" ca="1">IF(V23=C23,SUM(IF(($BR$52:$BR$60=C23)*($BS$51:$CA$51=V$21),$BS$52:$CA$60)),0)</f>
        <v>0</v>
      </c>
      <c r="BN36" s="2">
        <f t="array" aca="1" ref="BN36" ca="1">IF(V23=C23,SUM(IF(($BR$52:$BR$60=C23)*($BS$51:$CA$51=V$22),$BS$52:$CA$60)),0)</f>
        <v>0</v>
      </c>
      <c r="BO36" s="2">
        <f t="array" aca="1" ref="BO36" ca="1">IF(V23=C23,SUM(IF(($BR$52:$BR$60=C23)*($BS$51:$CA$51=V$24),$BS$52:$CA$60)),0)</f>
        <v>0</v>
      </c>
      <c r="BP36" s="13">
        <f t="array" aca="1" ref="BP36" ca="1">IF(V23=C23,SUM(IF(($BR$52:$BR$60=C23)*($BS$51:$CA$51=V$25),$BS$52:$CA$60)),0)</f>
        <v>0</v>
      </c>
      <c r="BR36" s="2" t="str">
        <f t="shared" si="55"/>
        <v/>
      </c>
      <c r="BS36" s="7">
        <f t="shared" ca="1" si="58"/>
        <v>0</v>
      </c>
      <c r="BT36" s="7">
        <f t="shared" ca="1" si="58"/>
        <v>0</v>
      </c>
      <c r="BU36" s="7">
        <f t="shared" ca="1" si="58"/>
        <v>0</v>
      </c>
      <c r="BV36" s="7">
        <f ca="1">SUMIFS($X$64:$X$135,$V$64:$V$135,$BR36,$W$64:$W$135,BV$29)+SUMIFS($Y$64:$Y$135,$W$64:$W$135,$BR36,$V$64:$V$135,BV$29)</f>
        <v>0</v>
      </c>
      <c r="BW36" s="7">
        <f ca="1">SUMIFS($X$64:$X$135,$V$64:$V$135,$BR36,$W$64:$W$135,BW$29)+SUMIFS($Y$64:$Y$135,$W$64:$W$135,$BR36,$V$64:$V$135,BW$29)</f>
        <v>0</v>
      </c>
      <c r="BX36" s="7">
        <f ca="1">SUMIFS($X$64:$X$135,$V$64:$V$135,$BR36,$W$64:$W$135,BX$29)+SUMIFS($Y$64:$Y$135,$W$64:$W$135,$BR36,$V$64:$V$135,BX$29)</f>
        <v>0</v>
      </c>
      <c r="BY36" s="5"/>
      <c r="BZ36" s="6">
        <f ca="1">SUMIFS($X$64:$X$135,$V$64:$V$135,$BR36,$W$64:$W$135,BZ$29)+SUMIFS($Y$64:$Y$135,$W$64:$W$135,$BR36,$V$64:$V$135,BZ$29)</f>
        <v>0</v>
      </c>
      <c r="CA36" s="6">
        <f ca="1">SUMIFS($X$64:$X$135,$V$64:$V$135,$BR36,$W$64:$W$135,CA$29)+SUMIFS($Y$64:$Y$135,$W$64:$W$135,$BR36,$V$64:$V$135,CA$29)</f>
        <v>0</v>
      </c>
    </row>
    <row r="37" spans="2:79" s="2" customFormat="1" x14ac:dyDescent="0.25">
      <c r="C37" s="2" t="str">
        <f t="shared" si="57"/>
        <v/>
      </c>
      <c r="E37" s="12">
        <f t="array" aca="1" ref="E37" ca="1">IF(O24=C24,SUM(IF(($BR$52:$BR$60=C24)*($BS$51:$CA$51=O17),$BS$52:$CA$60)),0)</f>
        <v>0</v>
      </c>
      <c r="F37" s="2">
        <f t="array" aca="1" ref="F37" ca="1">IF(O24=C24,SUM(IF(($BR$52:$BR$60=C24)*($BS$51:$CA$51=O$18),$BS$52:$CA$60)),0)</f>
        <v>0</v>
      </c>
      <c r="G37" s="2">
        <f t="array" aca="1" ref="G37" ca="1">IF(O24=C24,SUM(IF(($BR$52:$BR$60=C24)*($BS$51:$CA$51=O$19),$BS$52:$CA$60)),0)</f>
        <v>0</v>
      </c>
      <c r="H37" s="2">
        <f t="array" aca="1" ref="H37" ca="1">IF(O24=C24,SUM(IF(($BR$52:$BR$60=C24)*($BS$51:$CA$51=O$20),$BS$52:$CA$60)),0)</f>
        <v>0</v>
      </c>
      <c r="I37" s="2">
        <f t="array" aca="1" ref="I37" ca="1">IF(O24=C24,SUM(IF(($BR$52:$BR$60=C24)*($BS$51:$CA$51=O$21),$BS$52:$CA$60)),0)</f>
        <v>0</v>
      </c>
      <c r="J37" s="2">
        <f t="array" aca="1" ref="J37" ca="1">IF(O24=C24,SUM(IF(($BR$52:$BR$60=C24)*($BS$51:$CA$51=O$22),$BS$52:$CA$60)),0)</f>
        <v>0</v>
      </c>
      <c r="K37" s="2">
        <f t="array" aca="1" ref="K37" ca="1">IF(O24=C24,SUM(IF(($BR$52:$BR$60=C24)*($BS$51:$CA$51=O$23),$BS$52:$CA$60)),0)</f>
        <v>0</v>
      </c>
      <c r="L37" s="2">
        <f t="array" aca="1" ref="L37" ca="1">IF(O24=C24,SUM(IF(($BR$52:$BR$60=C24)*($BS$51:$CA$51=O$25),$BS$52:$CA$60)),0)</f>
        <v>0</v>
      </c>
      <c r="M37" s="4">
        <f t="array" aca="1" ref="M37" ca="1">IF(P24=C24,SUM(IF(($BR$52:$BR$60=C24)*($BS$51:$CA$51=P$17),$BS$52:$CA$60)),0)</f>
        <v>0</v>
      </c>
      <c r="N37" s="2">
        <f t="array" aca="1" ref="N37" ca="1">IF(P24=C24,SUM(IF(($BR$52:$BR$60=C24)*($BS$51:$CA$51=P$18),$BS$52:$CA$60)),0)</f>
        <v>0</v>
      </c>
      <c r="O37" s="2">
        <f t="array" aca="1" ref="O37" ca="1">IF(P24=C24,SUM(IF(($BR$52:$BR$60=C24)*($BS$51:$CA$51=P$19),$BS$52:$CA$60)),0)</f>
        <v>0</v>
      </c>
      <c r="P37" s="2">
        <f t="array" aca="1" ref="P37" ca="1">IF(P24=C24,SUM(IF(($BR$52:$BR$60=C24)*($BS$51:$CA$51=P$20),$BS$52:$CA$60)),0)</f>
        <v>0</v>
      </c>
      <c r="Q37" s="2">
        <f t="array" aca="1" ref="Q37" ca="1">IF(P24=C24,SUM(IF(($BR$52:$BR$60=C24)*($BS$51:$CA$51=P$21),$BS$52:$CA$60)),0)</f>
        <v>0</v>
      </c>
      <c r="R37" s="2">
        <f t="array" aca="1" ref="R37" ca="1">IF(P24=C24,SUM(IF(($BR$52:$BR$60=C24)*($BS$51:$CA$51=P$22),$BS$52:$CA$60)),0)</f>
        <v>0</v>
      </c>
      <c r="S37" s="2">
        <f t="array" aca="1" ref="S37" ca="1">IF(P24=C24,SUM(IF(($BR$52:$BR$60=C24)*($BS$51:$CA$51=P$23),$BS$52:$CA$60)),0)</f>
        <v>0</v>
      </c>
      <c r="T37" s="2">
        <f t="array" aca="1" ref="T37" ca="1">IF(P24=C24,SUM(IF(($BR$52:$BR$60=C24)*($BS$51:$CA$51=P$25),$BS$52:$CA$60)),0)</f>
        <v>0</v>
      </c>
      <c r="U37" s="4">
        <f t="array" aca="1" ref="U37" ca="1">IF(Q24=C24,SUM(IF(($BR$52:$BR$60=C24)*($BS$51:$CA$51=Q$17),$BS$52:$CA$60)),0)</f>
        <v>0</v>
      </c>
      <c r="V37" s="2">
        <f t="array" aca="1" ref="V37" ca="1">IF(Q24=C24,SUM(IF(($BR$52:$BR$60=C24)*($BS$51:$CA$51=Q$18),$BS$52:$CA$60)),0)</f>
        <v>0</v>
      </c>
      <c r="W37" s="2">
        <f t="array" aca="1" ref="W37" ca="1">IF(Q24=C24,SUM(IF(($BR$52:$BR$60=C24)*($BS$51:$CA$51=Q$19),$BS$52:$CA$60)),0)</f>
        <v>0</v>
      </c>
      <c r="X37" s="2">
        <f t="array" aca="1" ref="X37" ca="1">IF(Q24=C24,SUM(IF(($BR$52:$BR$60=C24)*($BS$51:$CA$51=Q$20),$BS$52:$CA$60)),0)</f>
        <v>0</v>
      </c>
      <c r="Y37" s="2">
        <f t="array" aca="1" ref="Y37" ca="1">IF(Q24=C24,SUM(IF(($BR$52:$BR$60=C24)*($BS$51:$CA$51=Q$21),$BS$52:$CA$60)),0)</f>
        <v>0</v>
      </c>
      <c r="Z37" s="2">
        <f t="array" aca="1" ref="Z37" ca="1">IF(Q24=C24,SUM(IF(($BR$52:$BR$60=C24)*($BS$51:$CA$51=Q$22),$BS$52:$CA$60)),0)</f>
        <v>0</v>
      </c>
      <c r="AA37" s="2">
        <f t="array" aca="1" ref="AA37" ca="1">IF(Q24=C24,SUM(IF(($BR$52:$BR$60=C24)*($BS$51:$CA$51=Q$23),$BS$52:$CA$60)),0)</f>
        <v>0</v>
      </c>
      <c r="AB37" s="2">
        <f t="array" aca="1" ref="AB37" ca="1">IF(Q24=C24,SUM(IF(($BR$52:$BR$60=C24)*($BS$51:$CA$51=Q$25),$BS$52:$CA$60)),0)</f>
        <v>0</v>
      </c>
      <c r="AC37" s="4">
        <f t="array" aca="1" ref="AC37" ca="1">IF(R24=C24,SUM(IF(($BR$52:$BR$60=C24)*($BS$51:$CA$51=R$17),$BS$52:$CA$60)),0)</f>
        <v>0</v>
      </c>
      <c r="AD37" s="2">
        <f t="array" aca="1" ref="AD37" ca="1">IF(R24=C24,SUM(IF(($BR$52:$BR$60=C24)*($BS$51:$CA$51=R$18),$BS$52:$CA$60)),0)</f>
        <v>0</v>
      </c>
      <c r="AE37" s="2">
        <f t="array" aca="1" ref="AE37" ca="1">IF(R24=C24,SUM(IF(($BR$52:$BR$60=C24)*($BS$51:$CA$51=R$19),$BS$52:$CA$60)),0)</f>
        <v>0</v>
      </c>
      <c r="AF37" s="2">
        <f t="array" aca="1" ref="AF37" ca="1">IF(R24=C24,SUM(IF(($BR$52:$BR$60=C24)*($BS$51:$CA$51=R$20),$BS$52:$CA$60)),0)</f>
        <v>0</v>
      </c>
      <c r="AG37" s="2">
        <f t="array" aca="1" ref="AG37" ca="1">IF(R24=C24,SUM(IF(($BR$52:$BR$60=C24)*($BS$51:$CA$51=R$21),$BS$52:$CA$60)),0)</f>
        <v>0</v>
      </c>
      <c r="AH37" s="2">
        <f t="array" aca="1" ref="AH37" ca="1">IF(R24=C24,SUM(IF(($BR$52:$BR$60=C24)*($BS$51:$CA$51=R$22),$BS$52:$CA$60)),0)</f>
        <v>0</v>
      </c>
      <c r="AI37" s="2">
        <f t="array" aca="1" ref="AI37" ca="1">IF(R24=C24,SUM(IF(($BR$52:$BR$60=C24)*($BS$51:$CA$51=R$23),$BS$52:$CA$60)),0)</f>
        <v>0</v>
      </c>
      <c r="AJ37" s="2">
        <f t="array" aca="1" ref="AJ37" ca="1">IF(R24=C24,SUM(IF(($BR$52:$BR$60=C24)*($BS$51:$CA$51=R$25),$BS$52:$CA$60)),0)</f>
        <v>0</v>
      </c>
      <c r="AK37" s="4">
        <f t="array" aca="1" ref="AK37" ca="1">IF(S24=C24,SUM(IF(($BR$52:$BR$60=C24)*($BS$51:$CA$51=S$17),$BS$52:$CA$60)),0)</f>
        <v>0</v>
      </c>
      <c r="AL37" s="2">
        <f t="array" aca="1" ref="AL37" ca="1">IF(S24=C24,SUM(IF(($BR$52:$BR$60=C24)*($BS$51:$CA$51=S$18),$BS$52:$CA$60)),0)</f>
        <v>0</v>
      </c>
      <c r="AM37" s="2">
        <f t="array" aca="1" ref="AM37" ca="1">IF(S24=C24,SUM(IF(($BR$52:$BR$60=C24)*($BS$51:$CA$51=S$19),$BS$52:$CA$60)),0)</f>
        <v>0</v>
      </c>
      <c r="AN37" s="2">
        <f t="array" aca="1" ref="AN37" ca="1">IF(S24=C24,SUM(IF(($BR$52:$BR$60=C24)*($BS$51:$CA$51=S$20),$BS$52:$CA$60)),0)</f>
        <v>0</v>
      </c>
      <c r="AO37" s="2">
        <f t="array" aca="1" ref="AO37" ca="1">IF(S24=C24,SUM(IF(($BR$52:$BR$60=C24)*($BS$51:$CA$51=S$21),$BS$52:$CA$60)),0)</f>
        <v>0</v>
      </c>
      <c r="AP37" s="2">
        <f t="array" aca="1" ref="AP37" ca="1">IF(S24=C24,SUM(IF(($BR$52:$BR$60=C24)*($BS$51:$CA$51=S$22),$BS$52:$CA$60)),0)</f>
        <v>0</v>
      </c>
      <c r="AQ37" s="2">
        <f t="array" aca="1" ref="AQ37" ca="1">IF(S24=C24,SUM(IF(($BR$52:$BR$60=C24)*($BS$51:$CA$51=S$23),$BS$52:$CA$60)),0)</f>
        <v>0</v>
      </c>
      <c r="AR37" s="2">
        <f t="array" aca="1" ref="AR37" ca="1">IF(S24=C24,SUM(IF(($BR$52:$BR$60=C24)*($BS$51:$CA$51=S$25),$BS$52:$CA$60)),0)</f>
        <v>0</v>
      </c>
      <c r="AS37" s="4">
        <f t="array" aca="1" ref="AS37" ca="1">IF(T24=C24,SUM(IF(($BR$52:$BR$60=C24)*($BS$51:$CA$51=T$17),$BS$52:$CA$60)),0)</f>
        <v>0</v>
      </c>
      <c r="AT37" s="2">
        <f t="array" aca="1" ref="AT37" ca="1">IF(T24=C24,SUM(IF(($BR$52:$BR$60=C24)*($BS$51:$CA$51=T$18),$BS$52:$CA$60)),0)</f>
        <v>0</v>
      </c>
      <c r="AU37" s="2">
        <f t="array" aca="1" ref="AU37" ca="1">IF(T24=C24,SUM(IF(($BR$52:$BR$60=C24)*($BS$51:$CA$51=T$19),$BS$52:$CA$60)),0)</f>
        <v>0</v>
      </c>
      <c r="AV37" s="2">
        <f t="array" aca="1" ref="AV37" ca="1">IF(T24=C24,SUM(IF(($BR$52:$BR$60=C24)*($BS$51:$CA$51=T$20),$BS$52:$CA$60)),0)</f>
        <v>0</v>
      </c>
      <c r="AW37" s="2">
        <f t="array" aca="1" ref="AW37" ca="1">IF(T24=C24,SUM(IF(($BR$52:$BR$60=C24)*($BS$51:$CA$51=T$21),$BS$52:$CA$60)),0)</f>
        <v>0</v>
      </c>
      <c r="AX37" s="2">
        <f t="array" aca="1" ref="AX37" ca="1">IF(T24=C24,SUM(IF(($BR$52:$BR$60=C24)*($BS$51:$CA$51=T$22),$BS$52:$CA$60)),0)</f>
        <v>0</v>
      </c>
      <c r="AY37" s="2">
        <f t="array" aca="1" ref="AY37" ca="1">IF(T24=C24,SUM(IF(($BR$52:$BR$60=C24)*($BS$51:$CA$51=T$23),$BS$52:$CA$60)),0)</f>
        <v>0</v>
      </c>
      <c r="AZ37" s="2">
        <f t="array" aca="1" ref="AZ37" ca="1">IF(T24=C24,SUM(IF(($BR$52:$BR$60=C24)*($BS$51:$CA$51=T$25),$BS$52:$CA$60)),0)</f>
        <v>0</v>
      </c>
      <c r="BA37" s="4">
        <f t="array" aca="1" ref="BA37" ca="1">IF(U24=C24,SUM(IF(($BR$52:$BR$60=C24)*($BS$51:$CA$51=U$17),$BS$52:$CA$60)),0)</f>
        <v>0</v>
      </c>
      <c r="BB37" s="2">
        <f t="array" aca="1" ref="BB37" ca="1">IF(U24=C24,SUM(IF(($BR$52:$BR$60=C24)*($BS$51:$CA$51=U$18),$BS$52:$CA$60)),0)</f>
        <v>0</v>
      </c>
      <c r="BC37" s="2">
        <f t="array" aca="1" ref="BC37" ca="1">IF(U24=C24,SUM(IF(($BR$52:$BR$60=C24)*($BS$51:$CA$51=U$19),$BS$52:$CA$60)),0)</f>
        <v>0</v>
      </c>
      <c r="BD37" s="2">
        <f t="array" aca="1" ref="BD37" ca="1">IF(U24=C24,SUM(IF(($BR$52:$BR$60=C24)*($BS$51:$CA$51=U$20),$BS$52:$CA$60)),0)</f>
        <v>0</v>
      </c>
      <c r="BE37" s="2">
        <f t="array" aca="1" ref="BE37" ca="1">IF(U24=C24,SUM(IF(($BR$52:$BR$60=C24)*($BS$51:$CA$51=U$21),$BS$52:$CA$60)),0)</f>
        <v>0</v>
      </c>
      <c r="BF37" s="2">
        <f t="array" aca="1" ref="BF37" ca="1">IF(U24=C24,SUM(IF(($BR$52:$BR$60=C24)*($BS$51:$CA$51=U$22),$BS$52:$CA$60)),0)</f>
        <v>0</v>
      </c>
      <c r="BG37" s="2">
        <f t="array" aca="1" ref="BG37" ca="1">IF(U24=C24,SUM(IF(($BR$52:$BR$60=C24)*($BS$51:$CA$51=U$23),$BS$52:$CA$60)),0)</f>
        <v>0</v>
      </c>
      <c r="BH37" s="2">
        <f t="array" aca="1" ref="BH37" ca="1">IF(U24=C24,SUM(IF(($BR$52:$BR$60=C24)*($BS$51:$CA$51=U$25),$BS$52:$CA$60)),0)</f>
        <v>0</v>
      </c>
      <c r="BI37" s="4">
        <f t="array" aca="1" ref="BI37" ca="1">IF(V24=C24,SUM(IF(($BR$52:$BR$60=C24)*($BS$51:$CA$51=V$17),$BS$52:$CA$60)),0)</f>
        <v>0</v>
      </c>
      <c r="BJ37" s="2">
        <f t="array" aca="1" ref="BJ37" ca="1">IF(V24=C24,SUM(IF(($BR$52:$BR$60=C24)*($BS$51:$CA$51=V$18),$BS$52:$CA$60)),0)</f>
        <v>0</v>
      </c>
      <c r="BK37" s="2">
        <f t="array" aca="1" ref="BK37" ca="1">IF(V24=C24,SUM(IF(($BR$52:$BR$60=C24)*($BS$51:$CA$51=V$19),$BS$52:$CA$60)),0)</f>
        <v>0</v>
      </c>
      <c r="BL37" s="2">
        <f t="array" aca="1" ref="BL37" ca="1">IF(V24=C24,SUM(IF(($BR$52:$BR$60=C24)*($BS$51:$CA$51=V$20),$BS$52:$CA$60)),0)</f>
        <v>0</v>
      </c>
      <c r="BM37" s="2">
        <f t="array" aca="1" ref="BM37" ca="1">IF(V24=C24,SUM(IF(($BR$52:$BR$60=C24)*($BS$51:$CA$51=V$21),$BS$52:$CA$60)),0)</f>
        <v>0</v>
      </c>
      <c r="BN37" s="2">
        <f t="array" aca="1" ref="BN37" ca="1">IF(V24=C24,SUM(IF(($BR$52:$BR$60=C24)*($BS$51:$CA$51=V$22),$BS$52:$CA$60)),0)</f>
        <v>0</v>
      </c>
      <c r="BO37" s="2">
        <f t="array" aca="1" ref="BO37" ca="1">IF(V24=C24,SUM(IF(($BR$52:$BR$60=C24)*($BS$51:$CA$51=V$23),$BS$52:$CA$60)),0)</f>
        <v>0</v>
      </c>
      <c r="BP37" s="13">
        <f t="array" aca="1" ref="BP37" ca="1">IF(V24=C24,SUM(IF(($BR$52:$BR$60=C24)*($BS$51:$CA$51=V$25),$BS$52:$CA$60)),0)</f>
        <v>0</v>
      </c>
      <c r="BR37" s="2" t="str">
        <f t="shared" si="55"/>
        <v/>
      </c>
      <c r="BS37" s="7">
        <f t="shared" ca="1" si="58"/>
        <v>0</v>
      </c>
      <c r="BT37" s="7">
        <f t="shared" ca="1" si="58"/>
        <v>0</v>
      </c>
      <c r="BU37" s="7">
        <f t="shared" ca="1" si="58"/>
        <v>0</v>
      </c>
      <c r="BV37" s="7">
        <f ca="1">SUMIFS($X$64:$X$135,$V$64:$V$135,$BR37,$W$64:$W$135,BV$29)+SUMIFS($Y$64:$Y$135,$W$64:$W$135,$BR37,$V$64:$V$135,BV$29)</f>
        <v>0</v>
      </c>
      <c r="BW37" s="7">
        <f ca="1">SUMIFS($X$64:$X$135,$V$64:$V$135,$BR37,$W$64:$W$135,BW$29)+SUMIFS($Y$64:$Y$135,$W$64:$W$135,$BR37,$V$64:$V$135,BW$29)</f>
        <v>0</v>
      </c>
      <c r="BX37" s="7">
        <f ca="1">SUMIFS($X$64:$X$135,$V$64:$V$135,$BR37,$W$64:$W$135,BX$29)+SUMIFS($Y$64:$Y$135,$W$64:$W$135,$BR37,$V$64:$V$135,BX$29)</f>
        <v>0</v>
      </c>
      <c r="BY37" s="7">
        <f ca="1">SUMIFS($X$64:$X$135,$V$64:$V$135,$BR37,$W$64:$W$135,BY$29)+SUMIFS($Y$64:$Y$135,$W$64:$W$135,$BR37,$V$64:$V$135,BY$29)</f>
        <v>0</v>
      </c>
      <c r="BZ37" s="5"/>
      <c r="CA37" s="6">
        <f ca="1">SUMIFS($X$64:$X$135,$V$64:$V$135,$BR37,$W$64:$W$135,CA$29)+SUMIFS($Y$64:$Y$135,$W$64:$W$135,$BR37,$V$64:$V$135,CA$29)</f>
        <v>0</v>
      </c>
    </row>
    <row r="38" spans="2:79" s="2" customFormat="1" x14ac:dyDescent="0.25">
      <c r="C38" s="2" t="str">
        <f t="shared" si="57"/>
        <v/>
      </c>
      <c r="E38" s="12">
        <f t="array" aca="1" ref="E38" ca="1">IF(O25=C25,SUM(IF(($BR$52:$BR$60=C25)*($BS$51:$CA$51=O17),$BS$52:$CA$60)),0)</f>
        <v>0</v>
      </c>
      <c r="F38" s="2">
        <f t="array" aca="1" ref="F38" ca="1">IF(O25=C25,SUM(IF(($BR$52:$BR$60=C25)*($BS$51:$CA$51=O$18),$BS$52:$CA$60)),0)</f>
        <v>0</v>
      </c>
      <c r="G38" s="2">
        <f t="array" aca="1" ref="G38" ca="1">IF(O25=C25,SUM(IF(($BR$52:$BR$60=C25)*($BS$51:$CA$51=O$19),$BS$52:$CA$60)),0)</f>
        <v>0</v>
      </c>
      <c r="H38" s="2">
        <f t="array" aca="1" ref="H38" ca="1">IF(O25=C25,SUM(IF(($BR$52:$BR$60=C25)*($BS$51:$CA$51=O$20),$BS$52:$CA$60)),0)</f>
        <v>0</v>
      </c>
      <c r="I38" s="2">
        <f t="array" aca="1" ref="I38" ca="1">IF(O25=C25,SUM(IF(($BR$52:$BR$60=C25)*($BS$51:$CA$51=O$21),$BS$52:$CA$60)),0)</f>
        <v>0</v>
      </c>
      <c r="J38" s="2">
        <f t="array" aca="1" ref="J38" ca="1">IF(O25=C25,SUM(IF(($BR$52:$BR$60=C25)*($BS$51:$CA$51=O$22),$BS$52:$CA$60)),0)</f>
        <v>0</v>
      </c>
      <c r="K38" s="2">
        <f t="array" aca="1" ref="K38" ca="1">IF(O25=C25,SUM(IF(($BR$52:$BR$60=C25)*($BS$51:$CA$51=O$23),$BS$52:$CA$60)),0)</f>
        <v>0</v>
      </c>
      <c r="L38" s="2">
        <f t="array" aca="1" ref="L38" ca="1">IF(O25=C25,SUM(IF(($BR$52:$BR$60=C25)*($BS$51:$CA$51=O$24),$BS$52:$CA$60)),0)</f>
        <v>0</v>
      </c>
      <c r="M38" s="4">
        <f t="array" aca="1" ref="M38" ca="1">IF(P25=C25,SUM(IF(($BR$52:$BR$60=C25)*($BS$51:$CA$51=P$17),$BS$52:$CA$60)),0)</f>
        <v>0</v>
      </c>
      <c r="N38" s="2">
        <f t="array" aca="1" ref="N38" ca="1">IF(P25=C25,SUM(IF(($BR$52:$BR$60=C25)*($BS$51:$CA$51=P$18),$BS$52:$CA$60)),0)</f>
        <v>0</v>
      </c>
      <c r="O38" s="2">
        <f t="array" aca="1" ref="O38" ca="1">IF(P25=C25,SUM(IF(($BR$52:$BR$60=C25)*($BS$51:$CA$51=P$19),$BS$52:$CA$60)),0)</f>
        <v>0</v>
      </c>
      <c r="P38" s="2">
        <f t="array" aca="1" ref="P38" ca="1">IF(P25=C25,SUM(IF(($BR$52:$BR$60=C25)*($BS$51:$CA$51=P$20),$BS$52:$CA$60)),0)</f>
        <v>0</v>
      </c>
      <c r="Q38" s="2">
        <f t="array" aca="1" ref="Q38" ca="1">IF(P25=C25,SUM(IF(($BR$52:$BR$60=C25)*($BS$51:$CA$51=P$21),$BS$52:$CA$60)),0)</f>
        <v>0</v>
      </c>
      <c r="R38" s="2">
        <f t="array" aca="1" ref="R38" ca="1">IF(P25=C25,SUM(IF(($BR$52:$BR$60=C25)*($BS$51:$CA$51=P$22),$BS$52:$CA$60)),0)</f>
        <v>0</v>
      </c>
      <c r="S38" s="2">
        <f t="array" aca="1" ref="S38" ca="1">IF(P25=C25,SUM(IF(($BR$52:$BR$60=C25)*($BS$51:$CA$51=P$23),$BS$52:$CA$60)),0)</f>
        <v>0</v>
      </c>
      <c r="T38" s="2">
        <f t="array" aca="1" ref="T38" ca="1">IF(P25=C25,SUM(IF(($BR$52:$BR$60=C25)*($BS$51:$CA$51=P$24),$BS$52:$CA$60)),0)</f>
        <v>0</v>
      </c>
      <c r="U38" s="4">
        <f t="array" aca="1" ref="U38" ca="1">IF(Q25=C25,SUM(IF(($BR$52:$BR$60=C25)*($BS$51:$CA$51=Q$17),$BS$52:$CA$60)),0)</f>
        <v>0</v>
      </c>
      <c r="V38" s="2">
        <f t="array" aca="1" ref="V38" ca="1">IF(Q25=C25,SUM(IF(($BR$52:$BR$60=C25)*($BS$51:$CA$51=Q$18),$BS$52:$CA$60)),0)</f>
        <v>0</v>
      </c>
      <c r="W38" s="2">
        <f t="array" aca="1" ref="W38" ca="1">IF(Q25=C25,SUM(IF(($BR$52:$BR$60=C25)*($BS$51:$CA$51=Q$19),$BS$52:$CA$60)),0)</f>
        <v>0</v>
      </c>
      <c r="X38" s="2">
        <f t="array" aca="1" ref="X38" ca="1">IF(Q25=C25,SUM(IF(($BR$52:$BR$60=C25)*($BS$51:$CA$51=Q$20),$BS$52:$CA$60)),0)</f>
        <v>0</v>
      </c>
      <c r="Y38" s="2">
        <f t="array" aca="1" ref="Y38" ca="1">IF(Q25=C25,SUM(IF(($BR$52:$BR$60=C25)*($BS$51:$CA$51=Q$21),$BS$52:$CA$60)),0)</f>
        <v>0</v>
      </c>
      <c r="Z38" s="2">
        <f t="array" aca="1" ref="Z38" ca="1">IF(Q25=C25,SUM(IF(($BR$52:$BR$60=C25)*($BS$51:$CA$51=Q$22),$BS$52:$CA$60)),0)</f>
        <v>0</v>
      </c>
      <c r="AA38" s="2">
        <f t="array" aca="1" ref="AA38" ca="1">IF(Q25=C25,SUM(IF(($BR$52:$BR$60=C25)*($BS$51:$CA$51=Q$23),$BS$52:$CA$60)),0)</f>
        <v>0</v>
      </c>
      <c r="AB38" s="2">
        <f t="array" aca="1" ref="AB38" ca="1">IF(Q25=C25,SUM(IF(($BR$52:$BR$60=C25)*($BS$51:$CA$51=Q$24),$BS$52:$CA$60)),0)</f>
        <v>0</v>
      </c>
      <c r="AC38" s="4">
        <f t="array" aca="1" ref="AC38" ca="1">IF(R25=C25,SUM(IF(($BR$52:$BR$60=C25)*($BS$51:$CA$51=R$17),$BS$52:$CA$60)),0)</f>
        <v>0</v>
      </c>
      <c r="AD38" s="2">
        <f t="array" aca="1" ref="AD38" ca="1">IF(R25=C25,SUM(IF(($BR$52:$BR$60=C25)*($BS$51:$CA$51=R$18),$BS$52:$CA$60)),0)</f>
        <v>0</v>
      </c>
      <c r="AE38" s="2">
        <f t="array" aca="1" ref="AE38" ca="1">IF(R25=C25,SUM(IF(($BR$52:$BR$60=C25)*($BS$51:$CA$51=R$19),$BS$52:$CA$60)),0)</f>
        <v>0</v>
      </c>
      <c r="AF38" s="2">
        <f t="array" aca="1" ref="AF38" ca="1">IF(R25=C25,SUM(IF(($BR$52:$BR$60=C25)*($BS$51:$CA$51=R$20),$BS$52:$CA$60)),0)</f>
        <v>0</v>
      </c>
      <c r="AG38" s="2">
        <f t="array" aca="1" ref="AG38" ca="1">IF(R25=C25,SUM(IF(($BR$52:$BR$60=C25)*($BS$51:$CA$51=R$21),$BS$52:$CA$60)),0)</f>
        <v>0</v>
      </c>
      <c r="AH38" s="2">
        <f t="array" aca="1" ref="AH38" ca="1">IF(R25=C25,SUM(IF(($BR$52:$BR$60=C25)*($BS$51:$CA$51=R$22),$BS$52:$CA$60)),0)</f>
        <v>0</v>
      </c>
      <c r="AI38" s="2">
        <f t="array" aca="1" ref="AI38" ca="1">IF(R25=C25,SUM(IF(($BR$52:$BR$60=C25)*($BS$51:$CA$51=R$23),$BS$52:$CA$60)),0)</f>
        <v>0</v>
      </c>
      <c r="AJ38" s="2">
        <f t="array" aca="1" ref="AJ38" ca="1">IF(R25=C25,SUM(IF(($BR$52:$BR$60=C25)*($BS$51:$CA$51=R$24),$BS$52:$CA$60)),0)</f>
        <v>0</v>
      </c>
      <c r="AK38" s="4">
        <f t="array" aca="1" ref="AK38" ca="1">IF(S25=C25,SUM(IF(($BR$52:$BR$60=C25)*($BS$51:$CA$51=S$17),$BS$52:$CA$60)),0)</f>
        <v>0</v>
      </c>
      <c r="AL38" s="2">
        <f t="array" aca="1" ref="AL38" ca="1">IF(S25=C25,SUM(IF(($BR$52:$BR$60=C25)*($BS$51:$CA$51=S$18),$BS$52:$CA$60)),0)</f>
        <v>0</v>
      </c>
      <c r="AM38" s="2">
        <f t="array" aca="1" ref="AM38" ca="1">IF(S25=C25,SUM(IF(($BR$52:$BR$60=C25)*($BS$51:$CA$51=S$19),$BS$52:$CA$60)),0)</f>
        <v>0</v>
      </c>
      <c r="AN38" s="2">
        <f t="array" aca="1" ref="AN38" ca="1">IF(S25=C25,SUM(IF(($BR$52:$BR$60=C25)*($BS$51:$CA$51=S$20),$BS$52:$CA$60)),0)</f>
        <v>0</v>
      </c>
      <c r="AO38" s="2">
        <f t="array" aca="1" ref="AO38" ca="1">IF(S25=C25,SUM(IF(($BR$52:$BR$60=C25)*($BS$51:$CA$51=S$21),$BS$52:$CA$60)),0)</f>
        <v>0</v>
      </c>
      <c r="AP38" s="2">
        <f t="array" aca="1" ref="AP38" ca="1">IF(S25=C25,SUM(IF(($BR$52:$BR$60=C25)*($BS$51:$CA$51=S$22),$BS$52:$CA$60)),0)</f>
        <v>0</v>
      </c>
      <c r="AQ38" s="2">
        <f t="array" aca="1" ref="AQ38" ca="1">IF(S25=C25,SUM(IF(($BR$52:$BR$60=C25)*($BS$51:$CA$51=S$23),$BS$52:$CA$60)),0)</f>
        <v>0</v>
      </c>
      <c r="AR38" s="2">
        <f t="array" aca="1" ref="AR38" ca="1">IF(S25=C25,SUM(IF(($BR$52:$BR$60=C25)*($BS$51:$CA$51=S$24),$BS$52:$CA$60)),0)</f>
        <v>0</v>
      </c>
      <c r="AS38" s="4">
        <f t="array" aca="1" ref="AS38" ca="1">IF(T25=C25,SUM(IF(($BR$52:$BR$60=C25)*($BS$51:$CA$51=T$17),$BS$52:$CA$60)),0)</f>
        <v>0</v>
      </c>
      <c r="AT38" s="2">
        <f t="array" aca="1" ref="AT38" ca="1">IF(T25=C25,SUM(IF(($BR$52:$BR$60=C25)*($BS$51:$CA$51=T$18),$BS$52:$CA$60)),0)</f>
        <v>0</v>
      </c>
      <c r="AU38" s="2">
        <f t="array" aca="1" ref="AU38" ca="1">IF(T25=C25,SUM(IF(($BR$52:$BR$60=C25)*($BS$51:$CA$51=T$19),$BS$52:$CA$60)),0)</f>
        <v>0</v>
      </c>
      <c r="AV38" s="2">
        <f t="array" aca="1" ref="AV38" ca="1">IF(T25=C25,SUM(IF(($BR$52:$BR$60=C25)*($BS$51:$CA$51=T$20),$BS$52:$CA$60)),0)</f>
        <v>0</v>
      </c>
      <c r="AW38" s="2">
        <f t="array" aca="1" ref="AW38" ca="1">IF(T25=C25,SUM(IF(($BR$52:$BR$60=C25)*($BS$51:$CA$51=T$21),$BS$52:$CA$60)),0)</f>
        <v>0</v>
      </c>
      <c r="AX38" s="2">
        <f t="array" aca="1" ref="AX38" ca="1">IF(T25=C25,SUM(IF(($BR$52:$BR$60=C25)*($BS$51:$CA$51=T$22),$BS$52:$CA$60)),0)</f>
        <v>0</v>
      </c>
      <c r="AY38" s="2">
        <f t="array" aca="1" ref="AY38" ca="1">IF(T25=C25,SUM(IF(($BR$52:$BR$60=C25)*($BS$51:$CA$51=T$23),$BS$52:$CA$60)),0)</f>
        <v>0</v>
      </c>
      <c r="AZ38" s="2">
        <f t="array" aca="1" ref="AZ38" ca="1">IF(T25=C25,SUM(IF(($BR$52:$BR$60=C25)*($BS$51:$CA$51=T$24),$BS$52:$CA$60)),0)</f>
        <v>0</v>
      </c>
      <c r="BA38" s="4">
        <f t="array" aca="1" ref="BA38" ca="1">IF(U25=C25,SUM(IF(($BR$52:$BR$60=C25)*($BS$51:$CA$51=U$17),$BS$52:$CA$60)),0)</f>
        <v>0</v>
      </c>
      <c r="BB38" s="2">
        <f t="array" aca="1" ref="BB38" ca="1">IF(U25=C25,SUM(IF(($BR$52:$BR$60=C25)*($BS$51:$CA$51=U$18),$BS$52:$CA$60)),0)</f>
        <v>0</v>
      </c>
      <c r="BC38" s="2">
        <f t="array" aca="1" ref="BC38" ca="1">IF(U25=C25,SUM(IF(($BR$52:$BR$60=C25)*($BS$51:$CA$51=U$19),$BS$52:$CA$60)),0)</f>
        <v>0</v>
      </c>
      <c r="BD38" s="2">
        <f t="array" aca="1" ref="BD38" ca="1">IF(U25=C25,SUM(IF(($BR$52:$BR$60=C25)*($BS$51:$CA$51=U$20),$BS$52:$CA$60)),0)</f>
        <v>0</v>
      </c>
      <c r="BE38" s="2">
        <f t="array" aca="1" ref="BE38" ca="1">IF(U25=C25,SUM(IF(($BR$52:$BR$60=C25)*($BS$51:$CA$51=U$21),$BS$52:$CA$60)),0)</f>
        <v>0</v>
      </c>
      <c r="BF38" s="2">
        <f t="array" aca="1" ref="BF38" ca="1">IF(U25=C25,SUM(IF(($BR$52:$BR$60=C25)*($BS$51:$CA$51=U$22),$BS$52:$CA$60)),0)</f>
        <v>0</v>
      </c>
      <c r="BG38" s="2">
        <f t="array" aca="1" ref="BG38" ca="1">IF(U25=C25,SUM(IF(($BR$52:$BR$60=C25)*($BS$51:$CA$51=U$23),$BS$52:$CA$60)),0)</f>
        <v>0</v>
      </c>
      <c r="BH38" s="2">
        <f t="array" aca="1" ref="BH38" ca="1">IF(U25=C25,SUM(IF(($BR$52:$BR$60=C25)*($BS$51:$CA$51=U$24),$BS$52:$CA$60)),0)</f>
        <v>0</v>
      </c>
      <c r="BI38" s="4">
        <f t="array" aca="1" ref="BI38" ca="1">IF(V25=C25,SUM(IF(($BR$52:$BR$60=C25)*($BS$51:$CA$51=V$17),$BS$52:$CA$60)),0)</f>
        <v>0</v>
      </c>
      <c r="BJ38" s="2">
        <f t="array" aca="1" ref="BJ38" ca="1">IF(V25=C25,SUM(IF(($BR$52:$BR$60=C25)*($BS$51:$CA$51=V$18),$BS$52:$CA$60)),0)</f>
        <v>0</v>
      </c>
      <c r="BK38" s="2">
        <f t="array" aca="1" ref="BK38" ca="1">IF(V25=C25,SUM(IF(($BR$52:$BR$60=C25)*($BS$51:$CA$51=V$19),$BS$52:$CA$60)),0)</f>
        <v>0</v>
      </c>
      <c r="BL38" s="2">
        <f t="array" aca="1" ref="BL38" ca="1">IF(V25=C25,SUM(IF(($BR$52:$BR$60=C25)*($BS$51:$CA$51=V$20),$BS$52:$CA$60)),0)</f>
        <v>0</v>
      </c>
      <c r="BM38" s="2">
        <f t="array" aca="1" ref="BM38" ca="1">IF(V25=C25,SUM(IF(($BR$52:$BR$60=C25)*($BS$51:$CA$51=V$21),$BS$52:$CA$60)),0)</f>
        <v>0</v>
      </c>
      <c r="BN38" s="2">
        <f t="array" aca="1" ref="BN38" ca="1">IF(V25=C25,SUM(IF(($BR$52:$BR$60=C25)*($BS$51:$CA$51=V$22),$BS$52:$CA$60)),0)</f>
        <v>0</v>
      </c>
      <c r="BO38" s="2">
        <f t="array" aca="1" ref="BO38" ca="1">IF(V25=C25,SUM(IF(($BR$52:$BR$60=C25)*($BS$51:$CA$51=V$23),$BS$52:$CA$60)),0)</f>
        <v>0</v>
      </c>
      <c r="BP38" s="13">
        <f t="array" aca="1" ref="BP38" ca="1">IF(V25=C25,SUM(IF(($BR$52:$BR$60=C25)*($BS$51:$CA$51=V$24),$BS$52:$CA$60)),0)</f>
        <v>0</v>
      </c>
      <c r="BR38" s="2" t="str">
        <f t="shared" si="55"/>
        <v/>
      </c>
      <c r="BS38" s="7">
        <f t="shared" ca="1" si="58"/>
        <v>0</v>
      </c>
      <c r="BT38" s="7">
        <f t="shared" ca="1" si="58"/>
        <v>0</v>
      </c>
      <c r="BU38" s="7">
        <f t="shared" ca="1" si="58"/>
        <v>0</v>
      </c>
      <c r="BV38" s="7">
        <f ca="1">SUMIFS($X$64:$X$135,$V$64:$V$135,$BR38,$W$64:$W$135,BV$29)+SUMIFS($Y$64:$Y$135,$W$64:$W$135,$BR38,$V$64:$V$135,BV$29)</f>
        <v>0</v>
      </c>
      <c r="BW38" s="7">
        <f ca="1">SUMIFS($X$64:$X$135,$V$64:$V$135,$BR38,$W$64:$W$135,BW$29)+SUMIFS($Y$64:$Y$135,$W$64:$W$135,$BR38,$V$64:$V$135,BW$29)</f>
        <v>0</v>
      </c>
      <c r="BX38" s="7">
        <f ca="1">SUMIFS($X$64:$X$135,$V$64:$V$135,$BR38,$W$64:$W$135,BX$29)+SUMIFS($Y$64:$Y$135,$W$64:$W$135,$BR38,$V$64:$V$135,BX$29)</f>
        <v>0</v>
      </c>
      <c r="BY38" s="7">
        <f ca="1">SUMIFS($X$64:$X$135,$V$64:$V$135,$BR38,$W$64:$W$135,BY$29)+SUMIFS($Y$64:$Y$135,$W$64:$W$135,$BR38,$V$64:$V$135,BY$29)</f>
        <v>0</v>
      </c>
      <c r="BZ38" s="7">
        <f ca="1">SUMIFS($X$64:$X$135,$V$64:$V$135,$BR38,$W$64:$W$135,BZ$29)+SUMIFS($Y$64:$Y$135,$W$64:$W$135,$BR38,$V$64:$V$135,BZ$29)</f>
        <v>0</v>
      </c>
      <c r="CA38" s="5"/>
    </row>
    <row r="39" spans="2:79" s="2" customFormat="1" x14ac:dyDescent="0.25">
      <c r="E39" s="12"/>
      <c r="M39" s="4"/>
      <c r="U39" s="4"/>
      <c r="AC39" s="4"/>
      <c r="AK39" s="4"/>
      <c r="AS39" s="4"/>
      <c r="BA39" s="4"/>
      <c r="BI39" s="4"/>
      <c r="BP39" s="13"/>
    </row>
    <row r="40" spans="2:79" s="2" customFormat="1" x14ac:dyDescent="0.25">
      <c r="E40" s="12"/>
      <c r="M40" s="4"/>
      <c r="U40" s="4"/>
      <c r="AC40" s="4"/>
      <c r="AK40" s="4"/>
      <c r="AS40" s="4"/>
      <c r="BA40" s="4"/>
      <c r="BI40" s="4"/>
      <c r="BP40" s="13"/>
      <c r="BR40" s="3" t="s">
        <v>104</v>
      </c>
      <c r="BS40" s="2" t="str">
        <f ca="1">$F$4</f>
        <v>Langenthal 1</v>
      </c>
      <c r="BT40" s="2" t="str">
        <f ca="1">$F$5</f>
        <v>Langenthal 13</v>
      </c>
      <c r="BU40" s="2" t="str">
        <f ca="1">$F$6</f>
        <v>Murten 1</v>
      </c>
      <c r="BV40" s="2" t="str">
        <f ca="1">$F$7</f>
        <v>Thun 13_1</v>
      </c>
      <c r="BW40" s="2" t="str">
        <f>$F$8</f>
        <v/>
      </c>
      <c r="BX40" s="2" t="str">
        <f>$F$9</f>
        <v/>
      </c>
      <c r="BY40" s="2" t="str">
        <f>$F$10</f>
        <v/>
      </c>
      <c r="BZ40" s="2" t="str">
        <f>$F$11</f>
        <v/>
      </c>
      <c r="CA40" s="2" t="str">
        <f>$F$12</f>
        <v/>
      </c>
    </row>
    <row r="41" spans="2:79" s="2" customFormat="1" x14ac:dyDescent="0.25">
      <c r="B41" s="2" t="s">
        <v>102</v>
      </c>
      <c r="E41" s="12">
        <f t="array" aca="1" ref="E41" ca="1">IF(O17=C17,SUM(IF(($BR$41:$BR$49=C17)*($BS$40:$CA$40=O18),$BS$41:$CA$49)),0)</f>
        <v>0</v>
      </c>
      <c r="F41" s="2">
        <f t="array" aca="1" ref="F41" ca="1">IF(O17=C17,SUM(IF(($BR$41:$BR$49=C17)*($BS$40:$CA$40=O19),$BS$41:$CA$49)),0)</f>
        <v>0</v>
      </c>
      <c r="G41" s="2">
        <f t="array" aca="1" ref="G41" ca="1">IF(O17=C17,SUM(IF(($BR$41:$BR$49=C17)*($BS$40:$CA$40=O20),$BS$41:$CA$49)),0)</f>
        <v>0</v>
      </c>
      <c r="H41" s="2">
        <f t="array" aca="1" ref="H41" ca="1">IF(O17=C17,SUM(IF(($BR$41:$BR$49=C17)*($BS$40:$CA$40=O21),$BS$41:$CA$49)),0)</f>
        <v>0</v>
      </c>
      <c r="I41" s="2">
        <f t="array" aca="1" ref="I41" ca="1">IF(O17=C17,SUM(IF(($BR$41:$BR$49=C17)*($BS$40:$CA$40=O22),$BS$41:$CA$49)),0)</f>
        <v>0</v>
      </c>
      <c r="J41" s="2">
        <f t="array" aca="1" ref="J41" ca="1">IF(O17=C17,SUM(IF(($BR$41:$BR$49=C17)*($BS$40:$CA$40=O23),$BS$41:$CA$49)),0)</f>
        <v>0</v>
      </c>
      <c r="K41" s="2">
        <f t="array" aca="1" ref="K41" ca="1">IF(O17=C17,SUM(IF(($BR$41:$BR$49=C17)*($BS$40:$CA$40=O$24),$BS$41:$CA$49)),0)</f>
        <v>0</v>
      </c>
      <c r="L41" s="2">
        <f t="array" aca="1" ref="L41" ca="1">IF(O17=C17,SUM(IF(($BR$41:$BR$49=C17)*($BS$40:$CA$40=O$25),$BS$41:$CA$49)),0)</f>
        <v>0</v>
      </c>
      <c r="M41" s="4">
        <f t="array" aca="1" ref="M41" ca="1">IF(P17=C17,SUM(IF(($BR$41:$BR$49=C17)*($BS$40:$CA$40=P18),$BS$41:$CA$49)),0)</f>
        <v>0</v>
      </c>
      <c r="N41" s="2">
        <f t="array" aca="1" ref="N41" ca="1">IF(P17=C17,SUM(IF(($BR$41:$BR$49=C17)*($BS$40:$CA$40=P19),$BS$41:$CA$49)),0)</f>
        <v>0</v>
      </c>
      <c r="O41" s="2">
        <f t="array" aca="1" ref="O41" ca="1">IF(P17=C17,SUM(IF(($BR$41:$BR$49=C17)*($BS$40:$CA$40=P20),$BS$41:$CA$49)),0)</f>
        <v>0</v>
      </c>
      <c r="P41" s="2">
        <f t="array" aca="1" ref="P41" ca="1">IF(P17=C17,SUM(IF(($BR$41:$BR$49=C17)*($BS$40:$CA$40=P21),$BS$41:$CA$49)),0)</f>
        <v>0</v>
      </c>
      <c r="Q41" s="2">
        <f t="array" aca="1" ref="Q41" ca="1">IF(P17=C17,SUM(IF(($BR$41:$BR$49=C17)*($BS$40:$CA$40=P22),$BS$41:$CA$49)),0)</f>
        <v>0</v>
      </c>
      <c r="R41" s="2">
        <f t="array" aca="1" ref="R41" ca="1">IF(P17=C17,SUM(IF(($BR$41:$BR$49=C17)*($BS$40:$CA$40=P23),$BS$41:$CA$49)),0)</f>
        <v>0</v>
      </c>
      <c r="S41" s="2">
        <f t="array" aca="1" ref="S41" ca="1">IF(P17=C17,SUM(IF(($BR$41:$BR$49=C17)*($BS$40:$CA$40=P$24),$BS$41:$CA$49)),0)</f>
        <v>0</v>
      </c>
      <c r="T41" s="2">
        <f t="array" aca="1" ref="T41" ca="1">IF(P17=C17,SUM(IF(($BR$41:$BR$49=C17)*($BS$40:$CA$40=P$25),$BS$41:$CA$49)),0)</f>
        <v>0</v>
      </c>
      <c r="U41" s="4">
        <f t="array" aca="1" ref="U41" ca="1">IF(Q17=C17,SUM(IF(($BR$41:$BR$49=C17)*($BS$40:$CA$40=Q18),$BS$41:$CA$49)),0)</f>
        <v>0</v>
      </c>
      <c r="V41" s="2">
        <f t="array" aca="1" ref="V41" ca="1">IF(Q17=C17,SUM(IF(($BR$41:$BR$49=C17)*($BS$40:$CA$40=Q19),$BS$41:$CA$49)),0)</f>
        <v>0</v>
      </c>
      <c r="W41" s="2">
        <f t="array" aca="1" ref="W41" ca="1">IF(Q17=C17,SUM(IF(($BR$41:$BR$49=C17)*($BS$40:$CA$40=Q20),$BS$41:$CA$49)),0)</f>
        <v>0</v>
      </c>
      <c r="X41" s="2">
        <f t="array" aca="1" ref="X41" ca="1">IF(Q17=C17,SUM(IF(($BR$41:$BR$49=C17)*($BS$40:$CA$40=Q21),$BS$41:$CA$49)),0)</f>
        <v>0</v>
      </c>
      <c r="Y41" s="2">
        <f t="array" aca="1" ref="Y41" ca="1">IF(Q17=C17,SUM(IF(($BR$41:$BR$49=C17)*($BS$40:$CA$40=Q22),$BS$41:$CA$49)),0)</f>
        <v>0</v>
      </c>
      <c r="Z41" s="2">
        <f t="array" aca="1" ref="Z41" ca="1">IF(Q17=C17,SUM(IF(($BR$41:$BR$49=C17)*($BS$40:$CA$40=Q23),$BS$41:$CA$49)),0)</f>
        <v>0</v>
      </c>
      <c r="AA41" s="2">
        <f t="array" aca="1" ref="AA41" ca="1">IF(Q17=C17,SUM(IF(($BR$41:$BR$49=C17)*($BS$40:$CA$40=Q$24),$BS$41:$CA$49)),0)</f>
        <v>0</v>
      </c>
      <c r="AB41" s="2">
        <f t="array" aca="1" ref="AB41" ca="1">IF(Q17=C17,SUM(IF(($BR$41:$BR$49=C17)*($BS$40:$CA$40=Q$25),$BS$41:$CA$49)),0)</f>
        <v>0</v>
      </c>
      <c r="AC41" s="4">
        <f t="array" aca="1" ref="AC41" ca="1">IF(R17=C17,SUM(IF(($BR$41:$BR$49=C17)*($BS$40:$CA$40=R18),$BS$41:$CA$49)),0)</f>
        <v>0</v>
      </c>
      <c r="AD41" s="2">
        <f t="array" aca="1" ref="AD41" ca="1">IF(R17=C17,SUM(IF(($BR$41:$BR$49=C17)*($BS$40:$CA$40=R19),$BS$41:$CA$49)),0)</f>
        <v>0</v>
      </c>
      <c r="AE41" s="2">
        <f t="array" aca="1" ref="AE41" ca="1">IF(R17=C17,SUM(IF(($BR$41:$BR$49=C17)*($BS$40:$CA$40=R20),$BS$41:$CA$49)),0)</f>
        <v>0</v>
      </c>
      <c r="AF41" s="2">
        <f t="array" aca="1" ref="AF41" ca="1">IF(R17=C17,SUM(IF(($BR$41:$BR$49=C17)*($BS$40:$CA$40=R21),$BS$41:$CA$49)),0)</f>
        <v>0</v>
      </c>
      <c r="AG41" s="2">
        <f t="array" aca="1" ref="AG41" ca="1">IF(R17=C17,SUM(IF(($BR$41:$BR$49=C17)*($BS$40:$CA$40=R22),$BS$41:$CA$49)),0)</f>
        <v>0</v>
      </c>
      <c r="AH41" s="2">
        <f t="array" aca="1" ref="AH41" ca="1">IF(R17=C17,SUM(IF(($BR$41:$BR$49=C17)*($BS$40:$CA$40=R23),$BS$41:$CA$49)),0)</f>
        <v>0</v>
      </c>
      <c r="AI41" s="2">
        <f t="array" aca="1" ref="AI41" ca="1">IF(R17=C17,SUM(IF(($BR$41:$BR$49=C17)*($BS$40:$CA$40=R$24),$BS$41:$CA$49)),0)</f>
        <v>0</v>
      </c>
      <c r="AJ41" s="2">
        <f t="array" aca="1" ref="AJ41" ca="1">IF(R17=C17,SUM(IF(($BR$41:$BR$49=C17)*($BS$40:$CA$40=R$25),$BS$41:$CA$49)),0)</f>
        <v>0</v>
      </c>
      <c r="AK41" s="4">
        <f t="array" aca="1" ref="AK41" ca="1">IF(S17=C17,SUM(IF(($BR$41:$BR$49=C17)*($BS$40:$CA$40=S18),$BS$41:$CA$49)),0)</f>
        <v>0</v>
      </c>
      <c r="AL41" s="2">
        <f t="array" aca="1" ref="AL41" ca="1">IF(S17=C17,SUM(IF(($BR$41:$BR$49=C17)*($BS$40:$CA$40=S19),$BS$41:$CA$49)),0)</f>
        <v>0</v>
      </c>
      <c r="AM41" s="2">
        <f t="array" aca="1" ref="AM41" ca="1">IF(S17=C17,SUM(IF(($BR$41:$BR$49=C17)*($BS$40:$CA$40=S20),$BS$41:$CA$49)),0)</f>
        <v>0</v>
      </c>
      <c r="AN41" s="2">
        <f t="array" aca="1" ref="AN41" ca="1">IF(S17=C17,SUM(IF(($BR$41:$BR$49=C17)*($BS$40:$CA$40=S21),$BS$41:$CA$49)),0)</f>
        <v>0</v>
      </c>
      <c r="AO41" s="2">
        <f t="array" aca="1" ref="AO41" ca="1">IF(S17=C17,SUM(IF(($BR$41:$BR$49=C17)*($BS$40:$CA$40=S22),$BS$41:$CA$49)),0)</f>
        <v>0</v>
      </c>
      <c r="AP41" s="2">
        <f t="array" aca="1" ref="AP41" ca="1">IF(S17=C17,SUM(IF(($BR$41:$BR$49=C17)*($BS$40:$CA$40=S23),$BS$41:$CA$49)),0)</f>
        <v>0</v>
      </c>
      <c r="AQ41" s="2">
        <f t="array" aca="1" ref="AQ41" ca="1">IF(S17=C17,SUM(IF(($BR$41:$BR$49=C17)*($BS$40:$CA$40=S$24),$BS$41:$CA$49)),0)</f>
        <v>0</v>
      </c>
      <c r="AR41" s="2">
        <f t="array" aca="1" ref="AR41" ca="1">IF(S17=C17,SUM(IF(($BR$41:$BR$49=C17)*($BS$40:$CA$40=S$25),$BS$41:$CA$49)),0)</f>
        <v>0</v>
      </c>
      <c r="AS41" s="4">
        <f t="array" aca="1" ref="AS41" ca="1">IF(T17=C17,SUM(IF(($BR$41:$BR$49=C17)*($BS$40:$CA$40=T18),$BS$41:$CA$49)),0)</f>
        <v>0</v>
      </c>
      <c r="AT41" s="2">
        <f t="array" aca="1" ref="AT41" ca="1">IF(T17=C17,SUM(IF(($BR$41:$BR$49=C17)*($BS$40:$CA$40=T19),$BS$41:$CA$49)),0)</f>
        <v>0</v>
      </c>
      <c r="AU41" s="2">
        <f t="array" aca="1" ref="AU41" ca="1">IF(T17=C17,SUM(IF(($BR$41:$BR$49=C17)*($BS$40:$CA$40=T20),$BS$41:$CA$49)),0)</f>
        <v>0</v>
      </c>
      <c r="AV41" s="2">
        <f t="array" aca="1" ref="AV41" ca="1">IF(T17=C17,SUM(IF(($BR$41:$BR$49=C17)*($BS$40:$CA$40=T21),$BS$41:$CA$49)),0)</f>
        <v>0</v>
      </c>
      <c r="AW41" s="2">
        <f t="array" aca="1" ref="AW41" ca="1">IF(T17=C17,SUM(IF(($BR$41:$BR$49=C17)*($BS$40:$CA$40=T22),$BS$41:$CA$49)),0)</f>
        <v>0</v>
      </c>
      <c r="AX41" s="2">
        <f t="array" aca="1" ref="AX41" ca="1">IF(T17=C17,SUM(IF(($BR$41:$BR$49=C17)*($BS$40:$CA$40=T23),$BS$41:$CA$49)),0)</f>
        <v>0</v>
      </c>
      <c r="AY41" s="2">
        <f t="array" aca="1" ref="AY41" ca="1">IF(T17=C17,SUM(IF(($BR$41:$BR$49=C17)*($BS$40:$CA$40=T$24),$BS$41:$CA$49)),0)</f>
        <v>0</v>
      </c>
      <c r="AZ41" s="2">
        <f t="array" aca="1" ref="AZ41" ca="1">IF(T17=C17,SUM(IF(($BR$41:$BR$49=C17)*($BS$40:$CA$40=T$25),$BS$41:$CA$49)),0)</f>
        <v>0</v>
      </c>
      <c r="BA41" s="4">
        <f t="array" aca="1" ref="BA41" ca="1">IF(U17=C17,SUM(IF(($BR$41:$BR$49=C17)*($BS$40:$CA$40=U$18),$BS$41:$CA$49)),0)</f>
        <v>0</v>
      </c>
      <c r="BB41" s="2">
        <f t="array" aca="1" ref="BB41" ca="1">IF(U17=C17,SUM(IF(($BR$41:$BR$49=C17)*($BS$40:$CA$40=U$19),$BS$41:$CA$49)),0)</f>
        <v>0</v>
      </c>
      <c r="BC41" s="2">
        <f t="array" aca="1" ref="BC41" ca="1">IF(U17=C17,SUM(IF(($BR$41:$BR$49=C17)*($BS$40:$CA$40=U$20),$BS$41:$CA$49)),0)</f>
        <v>0</v>
      </c>
      <c r="BD41" s="2">
        <f t="array" aca="1" ref="BD41" ca="1">IF(U17=C17,SUM(IF(($BR$41:$BR$49=C17)*($BS$40:$CA$40=U$21),$BS$41:$CA$49)),0)</f>
        <v>0</v>
      </c>
      <c r="BE41" s="2">
        <f t="array" aca="1" ref="BE41" ca="1">IF(U17=C17,SUM(IF(($BR$41:$BR$49=C17)*($BS$40:$CA$40=U$22),$BS$41:$CA$49)),0)</f>
        <v>0</v>
      </c>
      <c r="BF41" s="2">
        <f t="array" aca="1" ref="BF41" ca="1">IF(U17=C17,SUM(IF(($BR$41:$BR$49=C17)*($BS$40:$CA$40=U$23),$BS$41:$CA$49)),0)</f>
        <v>0</v>
      </c>
      <c r="BG41" s="2">
        <f t="array" aca="1" ref="BG41" ca="1">IF(U17=C17,SUM(IF(($BR$41:$BR$49=C17)*($BS$40:$CA$40=U$24),$BS$41:$CA$49)),0)</f>
        <v>0</v>
      </c>
      <c r="BH41" s="2">
        <f t="array" aca="1" ref="BH41" ca="1">IF(U17=C17,SUM(IF(($BR$41:$BR$49=C17)*($BS$40:$CA$40=U$25),$BS$41:$CA$49)),0)</f>
        <v>0</v>
      </c>
      <c r="BI41" s="4">
        <f t="array" aca="1" ref="BI41" ca="1">IF(V17=C17,SUM(IF(($BR$41:$BR$49=C17)*($BS$40:$CA$40=V$18),$BS$41:$CA$49)),0)</f>
        <v>0</v>
      </c>
      <c r="BJ41" s="2">
        <f t="array" aca="1" ref="BJ41" ca="1">IF(V17=C17,SUM(IF(($BR$41:$BR$49=C17)*($BS$40:$CA$40=V$19),$BS$41:$CA$49)),0)</f>
        <v>0</v>
      </c>
      <c r="BK41" s="2">
        <f t="array" aca="1" ref="BK41" ca="1">IF(V17=C17,SUM(IF(($BR$41:$BR$49=C17)*($BS$40:$CA$40=V$20),$BS$41:$CA$49)),0)</f>
        <v>0</v>
      </c>
      <c r="BL41" s="2">
        <f t="array" aca="1" ref="BL41" ca="1">IF(V17=C17,SUM(IF(($BR$41:$BR$49=C17)*($BS$40:$CA$40=V$21),$BS$41:$CA$49)),0)</f>
        <v>0</v>
      </c>
      <c r="BM41" s="2">
        <f t="array" aca="1" ref="BM41" ca="1">IF(V17=C17,SUM(IF(($BR$41:$BR$49=C17)*($BS$40:$CA$40=V$22),$BS$41:$CA$49)),0)</f>
        <v>0</v>
      </c>
      <c r="BN41" s="2">
        <f t="array" aca="1" ref="BN41" ca="1">IF(V17=C17,SUM(IF(($BR$41:$BR$49=C17)*($BS$40:$CA$40=V$23),$BS$41:$CA$49)),0)</f>
        <v>0</v>
      </c>
      <c r="BO41" s="2">
        <f t="array" aca="1" ref="BO41" ca="1">IF(V17=C17,SUM(IF(($BR$41:$BR$49=C17)*($BS$40:$CA$40=V$24),$BS$41:$CA$49)),0)</f>
        <v>0</v>
      </c>
      <c r="BP41" s="13">
        <f t="array" aca="1" ref="BP41" ca="1">IF(V17=C17,SUM(IF(($BR$41:$BR$49=C17)*($BS$40:$CA$40=V$25),$BS$41:$CA$49)),0)</f>
        <v>0</v>
      </c>
      <c r="BR41" s="2" t="str">
        <f t="shared" ref="BR41:BR49" ca="1" si="59">F4</f>
        <v>Langenthal 1</v>
      </c>
      <c r="BS41" s="5"/>
      <c r="BT41" s="6">
        <f ca="1">BT30-BS31</f>
        <v>4</v>
      </c>
      <c r="BU41" s="6">
        <f ca="1">BU30-BS32</f>
        <v>1</v>
      </c>
      <c r="BV41" s="6">
        <f ca="1">BV30-BS33</f>
        <v>1</v>
      </c>
      <c r="BW41" s="6">
        <f ca="1">BW30-BS34</f>
        <v>0</v>
      </c>
      <c r="BX41" s="6">
        <f ca="1">BX30-BS35</f>
        <v>0</v>
      </c>
      <c r="BY41" s="6">
        <f ca="1">BY30-BS36</f>
        <v>0</v>
      </c>
      <c r="BZ41" s="6">
        <f ca="1">BZ30-BS37</f>
        <v>0</v>
      </c>
      <c r="CA41" s="6">
        <f ca="1">CA30-BS38</f>
        <v>0</v>
      </c>
    </row>
    <row r="42" spans="2:79" s="2" customFormat="1" x14ac:dyDescent="0.25">
      <c r="E42" s="12">
        <f t="array" aca="1" ref="E42" ca="1">IF(O18=C18,SUM(IF(($BR$41:$BR$49=C18)*($BS$40:$CA$40=O17),$BS$41:$CA$49)),0)</f>
        <v>0</v>
      </c>
      <c r="F42" s="2">
        <f t="array" aca="1" ref="F42" ca="1">IF(O18=C18,SUM(IF(($BR$41:$BR$49=C18)*($BS$40:$CA$40=O19),$BS$41:$CA$49)),0)</f>
        <v>0</v>
      </c>
      <c r="G42" s="2">
        <f t="array" aca="1" ref="G42" ca="1">IF(O18=C18,SUM(IF(($BR$41:$BR$49=C18)*($BS$40:$CA$40=O20),$BS$41:$CA$49)),0)</f>
        <v>0</v>
      </c>
      <c r="H42" s="2">
        <f t="array" aca="1" ref="H42" ca="1">IF(O18=C18,SUM(IF(($BR$41:$BR$49=C18)*($BS$40:$CA$40=O21),$BS$41:$CA$49)),0)</f>
        <v>0</v>
      </c>
      <c r="I42" s="2">
        <f t="array" aca="1" ref="I42" ca="1">IF(O18=C18,SUM(IF(($BR$41:$BR$49=C18)*($BS$40:$CA$40=O22),$BS$41:$CA$49)),0)</f>
        <v>0</v>
      </c>
      <c r="J42" s="2">
        <f t="array" aca="1" ref="J42" ca="1">IF(O18=C18,SUM(IF(($BR$41:$BR$49=C18)*($BS$40:$CA$40=O23),$BS$41:$CA$49)),0)</f>
        <v>0</v>
      </c>
      <c r="K42" s="2">
        <f t="array" aca="1" ref="K42" ca="1">IF(O18=C18,SUM(IF(($BR$41:$BR$49=C18)*($BS$40:$CA$40=O$24),$BS$41:$CA$49)),0)</f>
        <v>0</v>
      </c>
      <c r="L42" s="2">
        <f t="array" aca="1" ref="L42" ca="1">IF(O18=C18,SUM(IF(($BR$41:$BR$49=C18)*($BS$40:$CA$40=O$25),$BS$41:$CA$49)),0)</f>
        <v>0</v>
      </c>
      <c r="M42" s="4">
        <f t="array" aca="1" ref="M42" ca="1">IF(P18=C18,SUM(IF(($BR$41:$BR$49=C18)*($BS$40:$CA$40=P17),$BS$41:$CA$49)),0)</f>
        <v>0</v>
      </c>
      <c r="N42" s="2">
        <f t="array" aca="1" ref="N42" ca="1">IF(P18=C18,SUM(IF(($BR$41:$BR$49=C18)*($BS$40:$CA$40=P19),$BS$41:$CA$49)),0)</f>
        <v>0</v>
      </c>
      <c r="O42" s="2">
        <f t="array" aca="1" ref="O42" ca="1">IF(P18=C18,SUM(IF(($BR$41:$BR$49=C18)*($BS$40:$CA$40=P20),$BS$41:$CA$49)),0)</f>
        <v>0</v>
      </c>
      <c r="P42" s="2">
        <f t="array" aca="1" ref="P42" ca="1">IF(P18=C18,SUM(IF(($BR$41:$BR$49=C18)*($BS$40:$CA$40=P21),$BS$41:$CA$49)),0)</f>
        <v>0</v>
      </c>
      <c r="Q42" s="2">
        <f t="array" aca="1" ref="Q42" ca="1">IF(P18=C18,SUM(IF(($BR$41:$BR$49=C18)*($BS$40:$CA$40=P22),$BS$41:$CA$49)),0)</f>
        <v>0</v>
      </c>
      <c r="R42" s="2">
        <f t="array" aca="1" ref="R42" ca="1">IF(P18=C18,SUM(IF(($BR$41:$BR$49=C18)*($BS$40:$CA$40=P23),$BS$41:$CA$49)),0)</f>
        <v>0</v>
      </c>
      <c r="S42" s="2">
        <f t="array" aca="1" ref="S42" ca="1">IF(P18=C18,SUM(IF(($BR$41:$BR$49=C18)*($BS$40:$CA$40=P$24),$BS$41:$CA$49)),0)</f>
        <v>0</v>
      </c>
      <c r="T42" s="2">
        <f t="array" aca="1" ref="T42" ca="1">IF(P18=C18,SUM(IF(($BR$41:$BR$49=C18)*($BS$40:$CA$40=P$25),$BS$41:$CA$49)),0)</f>
        <v>0</v>
      </c>
      <c r="U42" s="4">
        <f t="array" aca="1" ref="U42" ca="1">IF(Q18=C18,SUM(IF(($BR$41:$BR$49=C18)*($BS$40:$CA$40=Q17),$BS$41:$CA$49)),0)</f>
        <v>0</v>
      </c>
      <c r="V42" s="2">
        <f t="array" aca="1" ref="V42" ca="1">IF(Q18=C18,SUM(IF(($BR$41:$BR$49=C18)*($BS$40:$CA$40=Q19),$BS$41:$CA$49)),0)</f>
        <v>0</v>
      </c>
      <c r="W42" s="2">
        <f t="array" aca="1" ref="W42" ca="1">IF(Q18=C18,SUM(IF(($BR$41:$BR$49=C18)*($BS$40:$CA$40=Q20),$BS$41:$CA$49)),0)</f>
        <v>0</v>
      </c>
      <c r="X42" s="2">
        <f t="array" aca="1" ref="X42" ca="1">IF(Q18=C18,SUM(IF(($BR$41:$BR$49=C18)*($BS$40:$CA$40=Q21),$BS$41:$CA$49)),0)</f>
        <v>0</v>
      </c>
      <c r="Y42" s="2">
        <f t="array" aca="1" ref="Y42" ca="1">IF(Q18=C18,SUM(IF(($BR$41:$BR$49=C18)*($BS$40:$CA$40=Q22),$BS$41:$CA$49)),0)</f>
        <v>0</v>
      </c>
      <c r="Z42" s="2">
        <f t="array" aca="1" ref="Z42" ca="1">IF(Q18=C18,SUM(IF(($BR$41:$BR$49=C18)*($BS$40:$CA$40=Q23),$BS$41:$CA$49)),0)</f>
        <v>0</v>
      </c>
      <c r="AA42" s="2">
        <f t="array" aca="1" ref="AA42" ca="1">IF(Q18=C18,SUM(IF(($BR$41:$BR$49=C18)*($BS$40:$CA$40=Q$24),$BS$41:$CA$49)),0)</f>
        <v>0</v>
      </c>
      <c r="AB42" s="2">
        <f t="array" aca="1" ref="AB42" ca="1">IF(Q18=C18,SUM(IF(($BR$41:$BR$49=C18)*($BS$40:$CA$40=Q$25),$BS$41:$CA$49)),0)</f>
        <v>0</v>
      </c>
      <c r="AC42" s="4">
        <f t="array" aca="1" ref="AC42" ca="1">IF(R18=C18,SUM(IF(($BR$41:$BR$49=C18)*($BS$40:$CA$40=R17),$BS$41:$CA$49)),0)</f>
        <v>0</v>
      </c>
      <c r="AD42" s="2">
        <f t="array" aca="1" ref="AD42" ca="1">IF(R18=C18,SUM(IF(($BR$41:$BR$49=C18)*($BS$40:$CA$40=R19),$BS$41:$CA$49)),0)</f>
        <v>0</v>
      </c>
      <c r="AE42" s="2">
        <f t="array" aca="1" ref="AE42" ca="1">IF(R18=C18,SUM(IF(($BR$41:$BR$49=C18)*($BS$40:$CA$40=R20),$BS$41:$CA$49)),0)</f>
        <v>0</v>
      </c>
      <c r="AF42" s="2">
        <f t="array" aca="1" ref="AF42" ca="1">IF(R18=C18,SUM(IF(($BR$41:$BR$49=C18)*($BS$40:$CA$40=R21),$BS$41:$CA$49)),0)</f>
        <v>0</v>
      </c>
      <c r="AG42" s="2">
        <f t="array" aca="1" ref="AG42" ca="1">IF(R18=C18,SUM(IF(($BR$41:$BR$49=C18)*($BS$40:$CA$40=R22),$BS$41:$CA$49)),0)</f>
        <v>0</v>
      </c>
      <c r="AH42" s="2">
        <f t="array" aca="1" ref="AH42" ca="1">IF(R18=C18,SUM(IF(($BR$41:$BR$49=C18)*($BS$40:$CA$40=R23),$BS$41:$CA$49)),0)</f>
        <v>0</v>
      </c>
      <c r="AI42" s="2">
        <f t="array" aca="1" ref="AI42" ca="1">IF(R18=C18,SUM(IF(($BR$41:$BR$49=C18)*($BS$40:$CA$40=R$24),$BS$41:$CA$49)),0)</f>
        <v>0</v>
      </c>
      <c r="AJ42" s="2">
        <f t="array" aca="1" ref="AJ42" ca="1">IF(R18=C18,SUM(IF(($BR$41:$BR$49=C18)*($BS$40:$CA$40=R$25),$BS$41:$CA$49)),0)</f>
        <v>0</v>
      </c>
      <c r="AK42" s="4">
        <f t="array" aca="1" ref="AK42" ca="1">IF(S18=C18,SUM(IF(($BR$41:$BR$49=C18)*($BS$40:$CA$40=S17),$BS$41:$CA$49)),0)</f>
        <v>0</v>
      </c>
      <c r="AL42" s="2">
        <f t="array" aca="1" ref="AL42" ca="1">IF(S18=C18,SUM(IF(($BR$41:$BR$49=C18)*($BS$40:$CA$40=S19),$BS$41:$CA$49)),0)</f>
        <v>0</v>
      </c>
      <c r="AM42" s="2">
        <f t="array" aca="1" ref="AM42" ca="1">IF(S18=C18,SUM(IF(($BR$41:$BR$49=C18)*($BS$40:$CA$40=S20),$BS$41:$CA$49)),0)</f>
        <v>0</v>
      </c>
      <c r="AN42" s="2">
        <f t="array" aca="1" ref="AN42" ca="1">IF(S18=C18,SUM(IF(($BR$41:$BR$49=C18)*($BS$40:$CA$40=S21),$BS$41:$CA$49)),0)</f>
        <v>0</v>
      </c>
      <c r="AO42" s="2">
        <f t="array" aca="1" ref="AO42" ca="1">IF(S18=C18,SUM(IF(($BR$41:$BR$49=C18)*($BS$40:$CA$40=S22),$BS$41:$CA$49)),0)</f>
        <v>0</v>
      </c>
      <c r="AP42" s="2">
        <f t="array" aca="1" ref="AP42" ca="1">IF(S18=C18,SUM(IF(($BR$41:$BR$49=C18)*($BS$40:$CA$40=S23),$BS$41:$CA$49)),0)</f>
        <v>0</v>
      </c>
      <c r="AQ42" s="2">
        <f t="array" aca="1" ref="AQ42" ca="1">IF(S18=C18,SUM(IF(($BR$41:$BR$49=C18)*($BS$40:$CA$40=S$24),$BS$41:$CA$49)),0)</f>
        <v>0</v>
      </c>
      <c r="AR42" s="2">
        <f t="array" aca="1" ref="AR42" ca="1">IF(S18=C18,SUM(IF(($BR$41:$BR$49=C18)*($BS$40:$CA$40=S$25),$BS$41:$CA$49)),0)</f>
        <v>0</v>
      </c>
      <c r="AS42" s="4">
        <f t="array" aca="1" ref="AS42" ca="1">IF(T18=C18,SUM(IF(($BR$41:$BR$49=C18)*($BS$40:$CA$40=T17),$BS$41:$CA$49)),0)</f>
        <v>0</v>
      </c>
      <c r="AT42" s="2">
        <f t="array" aca="1" ref="AT42" ca="1">IF(T18=C18,SUM(IF(($BR$41:$BR$49=C18)*($BS$40:$CA$40=T19),$BS$41:$CA$49)),0)</f>
        <v>0</v>
      </c>
      <c r="AU42" s="2">
        <f t="array" aca="1" ref="AU42" ca="1">IF(T18=C18,SUM(IF(($BR$41:$BR$49=C18)*($BS$40:$CA$40=T20),$BS$41:$CA$49)),0)</f>
        <v>0</v>
      </c>
      <c r="AV42" s="2">
        <f t="array" aca="1" ref="AV42" ca="1">IF(T18=C18,SUM(IF(($BR$41:$BR$49=C18)*($BS$40:$CA$40=T21),$BS$41:$CA$49)),0)</f>
        <v>0</v>
      </c>
      <c r="AW42" s="2">
        <f t="array" aca="1" ref="AW42" ca="1">IF(T18=C18,SUM(IF(($BR$41:$BR$49=C18)*($BS$40:$CA$40=T22),$BS$41:$CA$49)),0)</f>
        <v>0</v>
      </c>
      <c r="AX42" s="2">
        <f t="array" aca="1" ref="AX42" ca="1">IF(T18=C18,SUM(IF(($BR$41:$BR$49=C18)*($BS$40:$CA$40=T23),$BS$41:$CA$49)),0)</f>
        <v>0</v>
      </c>
      <c r="AY42" s="2">
        <f t="array" aca="1" ref="AY42" ca="1">IF(T18=C18,SUM(IF(($BR$41:$BR$49=C18)*($BS$40:$CA$40=T$24),$BS$41:$CA$49)),0)</f>
        <v>0</v>
      </c>
      <c r="AZ42" s="2">
        <f t="array" aca="1" ref="AZ42" ca="1">IF(T18=C18,SUM(IF(($BR$41:$BR$49=C18)*($BS$40:$CA$40=T$25),$BS$41:$CA$49)),0)</f>
        <v>0</v>
      </c>
      <c r="BA42" s="4">
        <f t="array" aca="1" ref="BA42" ca="1">IF(U18=C18,SUM(IF(($BR$41:$BR$49=C18)*($BS$40:$CA$40=U$17),$BS$41:$CA$49)),0)</f>
        <v>0</v>
      </c>
      <c r="BB42" s="2">
        <f t="array" aca="1" ref="BB42" ca="1">IF(U18=C18,SUM(IF(($BR$41:$BR$49=C18)*($BS$40:$CA$40=U$19),$BS$41:$CA$49)),0)</f>
        <v>0</v>
      </c>
      <c r="BC42" s="2">
        <f t="array" aca="1" ref="BC42" ca="1">IF(U18=C18,SUM(IF(($BR$41:$BR$49=C18)*($BS$40:$CA$40=U$20),$BS$41:$CA$49)),0)</f>
        <v>0</v>
      </c>
      <c r="BD42" s="2">
        <f t="array" aca="1" ref="BD42" ca="1">IF(U18=C18,SUM(IF(($BR$41:$BR$49=C18)*($BS$40:$CA$40=U$21),$BS$41:$CA$49)),0)</f>
        <v>0</v>
      </c>
      <c r="BE42" s="2">
        <f t="array" aca="1" ref="BE42" ca="1">IF(U18=C18,SUM(IF(($BR$41:$BR$49=C18)*($BS$40:$CA$40=U$22),$BS$41:$CA$49)),0)</f>
        <v>0</v>
      </c>
      <c r="BF42" s="2">
        <f t="array" aca="1" ref="BF42" ca="1">IF(U18=C18,SUM(IF(($BR$41:$BR$49=C18)*($BS$40:$CA$40=U$23),$BS$41:$CA$49)),0)</f>
        <v>0</v>
      </c>
      <c r="BG42" s="2">
        <f t="array" aca="1" ref="BG42" ca="1">IF(U18=C18,SUM(IF(($BR$41:$BR$49=C18)*($BS$40:$CA$40=U$24),$BS$41:$CA$49)),0)</f>
        <v>0</v>
      </c>
      <c r="BH42" s="2">
        <f t="array" aca="1" ref="BH42" ca="1">IF(U18=C18,SUM(IF(($BR$41:$BR$49=C18)*($BS$40:$CA$40=U$25),$BS$41:$CA$49)),0)</f>
        <v>0</v>
      </c>
      <c r="BI42" s="4">
        <f t="array" aca="1" ref="BI42" ca="1">IF(V18=C18,SUM(IF(($BR$41:$BR$49=C18)*($BS$40:$CA$40=V$18),$BS$41:$CA$49)),0)</f>
        <v>0</v>
      </c>
      <c r="BJ42" s="2">
        <f t="array" aca="1" ref="BJ42" ca="1">IF(V18=C18,SUM(IF(($BR$41:$BR$49=C18)*($BS$40:$CA$40=V$19),$BS$41:$CA$49)),0)</f>
        <v>0</v>
      </c>
      <c r="BK42" s="2">
        <f t="array" aca="1" ref="BK42" ca="1">IF(V18=C18,SUM(IF(($BR$41:$BR$49=C18)*($BS$40:$CA$40=V$20),$BS$41:$CA$49)),0)</f>
        <v>0</v>
      </c>
      <c r="BL42" s="2">
        <f t="array" aca="1" ref="BL42" ca="1">IF(V18=C18,SUM(IF(($BR$41:$BR$49=C18)*($BS$40:$CA$40=V$21),$BS$41:$CA$49)),0)</f>
        <v>0</v>
      </c>
      <c r="BM42" s="2">
        <f t="array" aca="1" ref="BM42" ca="1">IF(V18=C18,SUM(IF(($BR$41:$BR$49=C18)*($BS$40:$CA$40=V$22),$BS$41:$CA$49)),0)</f>
        <v>0</v>
      </c>
      <c r="BN42" s="2">
        <f t="array" aca="1" ref="BN42" ca="1">IF(V18=C18,SUM(IF(($BR$41:$BR$49=C18)*($BS$40:$CA$40=V$23),$BS$41:$CA$49)),0)</f>
        <v>0</v>
      </c>
      <c r="BO42" s="2">
        <f t="array" aca="1" ref="BO42" ca="1">IF(V18=C18,SUM(IF(($BR$41:$BR$49=C18)*($BS$40:$CA$40=V$24),$BS$41:$CA$49)),0)</f>
        <v>0</v>
      </c>
      <c r="BP42" s="13">
        <f t="array" aca="1" ref="BP42" ca="1">IF(V18=C18,SUM(IF(($BR$41:$BR$49=C18)*($BS$40:$CA$40=V$25),$BS$41:$CA$49)),0)</f>
        <v>0</v>
      </c>
      <c r="BR42" s="2" t="str">
        <f t="shared" ca="1" si="59"/>
        <v>Langenthal 13</v>
      </c>
      <c r="BS42" s="7">
        <f ca="1">IF(BT41="","",-1*BT41)</f>
        <v>-4</v>
      </c>
      <c r="BT42" s="5"/>
      <c r="BU42" s="6">
        <f ca="1">BU31-BT32</f>
        <v>2</v>
      </c>
      <c r="BV42" s="6">
        <f ca="1">BV31-BT33</f>
        <v>1</v>
      </c>
      <c r="BW42" s="6">
        <f ca="1">BW31-BT34</f>
        <v>0</v>
      </c>
      <c r="BX42" s="6">
        <f ca="1">BX31-BT35</f>
        <v>0</v>
      </c>
      <c r="BY42" s="6">
        <f ca="1">BY31-BT36</f>
        <v>0</v>
      </c>
      <c r="BZ42" s="6">
        <f ca="1">BZ31-BT37</f>
        <v>0</v>
      </c>
      <c r="CA42" s="6">
        <f ca="1">CA31-BT38</f>
        <v>0</v>
      </c>
    </row>
    <row r="43" spans="2:79" s="2" customFormat="1" x14ac:dyDescent="0.25">
      <c r="E43" s="12">
        <f t="array" aca="1" ref="E43" ca="1">IF(O19=C19,SUM(IF(($BR$41:$BR$49=C19)*($BS$40:$CA$40=O17),$BS$41:$CA$49)),0)</f>
        <v>0</v>
      </c>
      <c r="F43" s="2">
        <f t="array" aca="1" ref="F43" ca="1">IF(O19=C19,SUM(IF(($BR$41:$BR$49=C19)*($BS$40:$CA$40=O18),$BS$41:$CA$49)),0)</f>
        <v>0</v>
      </c>
      <c r="G43" s="2">
        <f t="array" aca="1" ref="G43" ca="1">IF(O19=C19,SUM(IF(($BR$41:$BR$49=C19)*($BS$40:$CA$40=O20),$BS$41:$CA$49)),0)</f>
        <v>0</v>
      </c>
      <c r="H43" s="2">
        <f t="array" aca="1" ref="H43" ca="1">IF(O19=C19,SUM(IF(($BR$41:$BR$49=C19)*($BS$40:$CA$40=O21),$BS$41:$CA$49)),0)</f>
        <v>0</v>
      </c>
      <c r="I43" s="2">
        <f t="array" aca="1" ref="I43" ca="1">IF(O19=C19,SUM(IF(($BR$41:$BR$49=C19)*($BS$40:$CA$40=O22),$BS$41:$CA$49)),0)</f>
        <v>0</v>
      </c>
      <c r="J43" s="2">
        <f t="array" aca="1" ref="J43" ca="1">IF(O19=C19,SUM(IF(($BR$41:$BR$49=C19)*($BS$40:$CA$40=O23),$BS$41:$CA$49)),0)</f>
        <v>0</v>
      </c>
      <c r="K43" s="2">
        <f t="array" aca="1" ref="K43" ca="1">IF(O19=C19,SUM(IF(($BR$41:$BR$49=C19)*($BS$40:$CA$40=O$24),$BS$41:$CA$49)),0)</f>
        <v>0</v>
      </c>
      <c r="L43" s="2">
        <f t="array" aca="1" ref="L43" ca="1">IF(O19=C19,SUM(IF(($BR$41:$BR$49=C19)*($BS$40:$CA$40=O$25),$BS$41:$CA$49)),0)</f>
        <v>0</v>
      </c>
      <c r="M43" s="4">
        <f t="array" aca="1" ref="M43" ca="1">IF(P19=C19,SUM(IF(($BR$41:$BR$49=C19)*($BS$40:$CA$40=P17),$BS$41:$CA$49)),0)</f>
        <v>0</v>
      </c>
      <c r="N43" s="2">
        <f t="array" aca="1" ref="N43" ca="1">IF(P19=C19,SUM(IF(($BR$41:$BR$49=C19)*($BS$40:$CA$40=P18),$BS$41:$CA$49)),0)</f>
        <v>0</v>
      </c>
      <c r="O43" s="2">
        <f t="array" aca="1" ref="O43" ca="1">IF(P19=C19,SUM(IF(($BR$41:$BR$49=C19)*($BS$40:$CA$40=P20),$BS$41:$CA$49)),0)</f>
        <v>0</v>
      </c>
      <c r="P43" s="2">
        <f t="array" aca="1" ref="P43" ca="1">IF(P19=C19,SUM(IF(($BR$41:$BR$49=C19)*($BS$40:$CA$40=P21),$BS$41:$CA$49)),0)</f>
        <v>0</v>
      </c>
      <c r="Q43" s="2">
        <f t="array" aca="1" ref="Q43" ca="1">IF(P19=C19,SUM(IF(($BR$41:$BR$49=C19)*($BS$40:$CA$40=P22),$BS$41:$CA$49)),0)</f>
        <v>0</v>
      </c>
      <c r="R43" s="2">
        <f t="array" aca="1" ref="R43" ca="1">IF(P19=C19,SUM(IF(($BR$41:$BR$49=C19)*($BS$40:$CA$40=P23),$BS$41:$CA$49)),0)</f>
        <v>0</v>
      </c>
      <c r="S43" s="2">
        <f t="array" aca="1" ref="S43" ca="1">IF(P19=C19,SUM(IF(($BR$41:$BR$49=C19)*($BS$40:$CA$40=P$24),$BS$41:$CA$49)),0)</f>
        <v>0</v>
      </c>
      <c r="T43" s="2">
        <f t="array" aca="1" ref="T43" ca="1">IF(P19=C19,SUM(IF(($BR$41:$BR$49=C19)*($BS$40:$CA$40=P$25),$BS$41:$CA$49)),0)</f>
        <v>0</v>
      </c>
      <c r="U43" s="4">
        <f t="array" aca="1" ref="U43" ca="1">IF(Q19=C19,SUM(IF(($BR$41:$BR$49=C19)*($BS$40:$CA$40=Q17),$BS$41:$CA$49)),0)</f>
        <v>0</v>
      </c>
      <c r="V43" s="2">
        <f t="array" aca="1" ref="V43" ca="1">IF(Q19=C19,SUM(IF(($BR$41:$BR$49=C19)*($BS$40:$CA$40=Q18),$BS$41:$CA$49)),0)</f>
        <v>0</v>
      </c>
      <c r="W43" s="2">
        <f t="array" aca="1" ref="W43" ca="1">IF(Q19=C19,SUM(IF(($BR$41:$BR$49=C19)*($BS$40:$CA$40=Q20),$BS$41:$CA$49)),0)</f>
        <v>0</v>
      </c>
      <c r="X43" s="2">
        <f t="array" aca="1" ref="X43" ca="1">IF(Q19=C19,SUM(IF(($BR$41:$BR$49=C19)*($BS$40:$CA$40=Q21),$BS$41:$CA$49)),0)</f>
        <v>0</v>
      </c>
      <c r="Y43" s="2">
        <f t="array" aca="1" ref="Y43" ca="1">IF(Q19=C19,SUM(IF(($BR$41:$BR$49=C19)*($BS$40:$CA$40=Q22),$BS$41:$CA$49)),0)</f>
        <v>0</v>
      </c>
      <c r="Z43" s="2">
        <f t="array" aca="1" ref="Z43" ca="1">IF(Q19=C19,SUM(IF(($BR$41:$BR$49=C19)*($BS$40:$CA$40=Q23),$BS$41:$CA$49)),0)</f>
        <v>0</v>
      </c>
      <c r="AA43" s="2">
        <f t="array" aca="1" ref="AA43" ca="1">IF(Q19=C19,SUM(IF(($BR$41:$BR$49=C19)*($BS$40:$CA$40=Q$24),$BS$41:$CA$49)),0)</f>
        <v>0</v>
      </c>
      <c r="AB43" s="2">
        <f t="array" aca="1" ref="AB43" ca="1">IF(Q19=C19,SUM(IF(($BR$41:$BR$49=C19)*($BS$40:$CA$40=Q$25),$BS$41:$CA$49)),0)</f>
        <v>0</v>
      </c>
      <c r="AC43" s="4">
        <f t="array" aca="1" ref="AC43" ca="1">IF(R19=C19,SUM(IF(($BR$41:$BR$49=C19)*($BS$40:$CA$40=R17),$BS$41:$CA$49)),0)</f>
        <v>0</v>
      </c>
      <c r="AD43" s="2">
        <f t="array" aca="1" ref="AD43" ca="1">IF(R19=C19,SUM(IF(($BR$41:$BR$49=C19)*($BS$40:$CA$40=R18),$BS$41:$CA$49)),0)</f>
        <v>0</v>
      </c>
      <c r="AE43" s="2">
        <f t="array" aca="1" ref="AE43" ca="1">IF(R19=C19,SUM(IF(($BR$41:$BR$49=C19)*($BS$40:$CA$40=R20),$BS$41:$CA$49)),0)</f>
        <v>0</v>
      </c>
      <c r="AF43" s="2">
        <f t="array" aca="1" ref="AF43" ca="1">IF(R19=C19,SUM(IF(($BR$41:$BR$49=C19)*($BS$40:$CA$40=R21),$BS$41:$CA$49)),0)</f>
        <v>0</v>
      </c>
      <c r="AG43" s="2">
        <f t="array" aca="1" ref="AG43" ca="1">IF(R19=C19,SUM(IF(($BR$41:$BR$49=C19)*($BS$40:$CA$40=R22),$BS$41:$CA$49)),0)</f>
        <v>0</v>
      </c>
      <c r="AH43" s="2">
        <f t="array" aca="1" ref="AH43" ca="1">IF(R19=C19,SUM(IF(($BR$41:$BR$49=C19)*($BS$40:$CA$40=R23),$BS$41:$CA$49)),0)</f>
        <v>0</v>
      </c>
      <c r="AI43" s="2">
        <f t="array" aca="1" ref="AI43" ca="1">IF(R19=C19,SUM(IF(($BR$41:$BR$49=C19)*($BS$40:$CA$40=R$24),$BS$41:$CA$49)),0)</f>
        <v>0</v>
      </c>
      <c r="AJ43" s="2">
        <f t="array" aca="1" ref="AJ43" ca="1">IF(R19=C19,SUM(IF(($BR$41:$BR$49=C19)*($BS$40:$CA$40=R$25),$BS$41:$CA$49)),0)</f>
        <v>0</v>
      </c>
      <c r="AK43" s="4">
        <f t="array" aca="1" ref="AK43" ca="1">IF(S19=C19,SUM(IF(($BR$41:$BR$49=C19)*($BS$40:$CA$40=S17),$BS$41:$CA$49)),0)</f>
        <v>0</v>
      </c>
      <c r="AL43" s="2">
        <f t="array" aca="1" ref="AL43" ca="1">IF(S19=C19,SUM(IF(($BR$41:$BR$49=C19)*($BS$40:$CA$40=S18),$BS$41:$CA$49)),0)</f>
        <v>0</v>
      </c>
      <c r="AM43" s="2">
        <f t="array" aca="1" ref="AM43" ca="1">IF(S19=C19,SUM(IF(($BR$41:$BR$49=C19)*($BS$40:$CA$40=S20),$BS$41:$CA$49)),0)</f>
        <v>0</v>
      </c>
      <c r="AN43" s="2">
        <f t="array" aca="1" ref="AN43" ca="1">IF(S19=C19,SUM(IF(($BR$41:$BR$49=C19)*($BS$40:$CA$40=S21),$BS$41:$CA$49)),0)</f>
        <v>0</v>
      </c>
      <c r="AO43" s="2">
        <f t="array" aca="1" ref="AO43" ca="1">IF(S19=C19,SUM(IF(($BR$41:$BR$49=C19)*($BS$40:$CA$40=S22),$BS$41:$CA$49)),0)</f>
        <v>0</v>
      </c>
      <c r="AP43" s="2">
        <f t="array" aca="1" ref="AP43" ca="1">IF(S19=C19,SUM(IF(($BR$41:$BR$49=C19)*($BS$40:$CA$40=S23),$BS$41:$CA$49)),0)</f>
        <v>0</v>
      </c>
      <c r="AQ43" s="2">
        <f t="array" aca="1" ref="AQ43" ca="1">IF(S19=C19,SUM(IF(($BR$41:$BR$49=C19)*($BS$40:$CA$40=S$24),$BS$41:$CA$49)),0)</f>
        <v>0</v>
      </c>
      <c r="AR43" s="2">
        <f t="array" aca="1" ref="AR43" ca="1">IF(S19=C19,SUM(IF(($BR$41:$BR$49=C19)*($BS$40:$CA$40=S$25),$BS$41:$CA$49)),0)</f>
        <v>0</v>
      </c>
      <c r="AS43" s="4">
        <f t="array" aca="1" ref="AS43" ca="1">IF(T19=C19,SUM(IF(($BR$41:$BR$49=C19)*($BS$40:$CA$40=T17),$BS$41:$CA$49)),0)</f>
        <v>0</v>
      </c>
      <c r="AT43" s="2">
        <f t="array" aca="1" ref="AT43" ca="1">IF(T19=C19,SUM(IF(($BR$41:$BR$49=C19)*($BS$40:$CA$40=T18),$BS$41:$CA$49)),0)</f>
        <v>0</v>
      </c>
      <c r="AU43" s="2">
        <f t="array" aca="1" ref="AU43" ca="1">IF(T19=C19,SUM(IF(($BR$41:$BR$49=C19)*($BS$40:$CA$40=T20),$BS$41:$CA$49)),0)</f>
        <v>0</v>
      </c>
      <c r="AV43" s="2">
        <f t="array" aca="1" ref="AV43" ca="1">IF(T19=C19,SUM(IF(($BR$41:$BR$49=C19)*($BS$40:$CA$40=T21),$BS$41:$CA$49)),0)</f>
        <v>0</v>
      </c>
      <c r="AW43" s="2">
        <f t="array" aca="1" ref="AW43" ca="1">IF(T19=C19,SUM(IF(($BR$41:$BR$49=C19)*($BS$40:$CA$40=T22),$BS$41:$CA$49)),0)</f>
        <v>0</v>
      </c>
      <c r="AX43" s="2">
        <f t="array" aca="1" ref="AX43" ca="1">IF(T19=C19,SUM(IF(($BR$41:$BR$49=C19)*($BS$40:$CA$40=T23),$BS$41:$CA$49)),0)</f>
        <v>0</v>
      </c>
      <c r="AY43" s="2">
        <f t="array" aca="1" ref="AY43" ca="1">IF(T19=C19,SUM(IF(($BR$41:$BR$49=C19)*($BS$40:$CA$40=T$24),$BS$41:$CA$49)),0)</f>
        <v>0</v>
      </c>
      <c r="AZ43" s="2">
        <f t="array" aca="1" ref="AZ43" ca="1">IF(T19=C19,SUM(IF(($BR$41:$BR$49=C19)*($BS$40:$CA$40=T$25),$BS$41:$CA$49)),0)</f>
        <v>0</v>
      </c>
      <c r="BA43" s="4">
        <f t="array" aca="1" ref="BA43" ca="1">IF(U19=C19,SUM(IF(($BR$41:$BR$49=C19)*($BS$40:$CA$40=U$17),$BS$41:$CA$49)),0)</f>
        <v>0</v>
      </c>
      <c r="BB43" s="2">
        <f t="array" aca="1" ref="BB43" ca="1">IF(U19=C19,SUM(IF(($BR$41:$BR$49=C19)*($BS$40:$CA$40=U$18),$BS$41:$CA$49)),0)</f>
        <v>0</v>
      </c>
      <c r="BC43" s="2">
        <f t="array" aca="1" ref="BC43" ca="1">IF(U19=C19,SUM(IF(($BR$41:$BR$49=C19)*($BS$40:$CA$40=U$20),$BS$41:$CA$49)),0)</f>
        <v>0</v>
      </c>
      <c r="BD43" s="2">
        <f t="array" aca="1" ref="BD43" ca="1">IF(U19=C19,SUM(IF(($BR$41:$BR$49=C19)*($BS$40:$CA$40=U$21),$BS$41:$CA$49)),0)</f>
        <v>0</v>
      </c>
      <c r="BE43" s="2">
        <f t="array" aca="1" ref="BE43" ca="1">IF(U19=C19,SUM(IF(($BR$41:$BR$49=C19)*($BS$40:$CA$40=U$22),$BS$41:$CA$49)),0)</f>
        <v>0</v>
      </c>
      <c r="BF43" s="2">
        <f t="array" aca="1" ref="BF43" ca="1">IF(U19=C19,SUM(IF(($BR$41:$BR$49=C19)*($BS$40:$CA$40=U$23),$BS$41:$CA$49)),0)</f>
        <v>0</v>
      </c>
      <c r="BG43" s="2">
        <f t="array" aca="1" ref="BG43" ca="1">IF(U19=C19,SUM(IF(($BR$41:$BR$49=C19)*($BS$40:$CA$40=U$24),$BS$41:$CA$49)),0)</f>
        <v>0</v>
      </c>
      <c r="BH43" s="2">
        <f t="array" aca="1" ref="BH43" ca="1">IF(U19=C19,SUM(IF(($BR$41:$BR$49=C19)*($BS$40:$CA$40=U$25),$BS$41:$CA$49)),0)</f>
        <v>0</v>
      </c>
      <c r="BI43" s="4">
        <f t="array" aca="1" ref="BI43" ca="1">IF(V19=C19,SUM(IF(($BR$41:$BR$49=C19)*($BS$40:$CA$40=V$18),$BS$41:$CA$49)),0)</f>
        <v>0</v>
      </c>
      <c r="BJ43" s="2">
        <f t="array" aca="1" ref="BJ43" ca="1">IF(V19=C19,SUM(IF(($BR$41:$BR$49=C19)*($BS$40:$CA$40=V$19),$BS$41:$CA$49)),0)</f>
        <v>0</v>
      </c>
      <c r="BK43" s="2">
        <f t="array" aca="1" ref="BK43" ca="1">IF(V19=C19,SUM(IF(($BR$41:$BR$49=C19)*($BS$40:$CA$40=V$20),$BS$41:$CA$49)),0)</f>
        <v>0</v>
      </c>
      <c r="BL43" s="2">
        <f t="array" aca="1" ref="BL43" ca="1">IF(V19=C19,SUM(IF(($BR$41:$BR$49=C19)*($BS$40:$CA$40=V$21),$BS$41:$CA$49)),0)</f>
        <v>0</v>
      </c>
      <c r="BM43" s="2">
        <f t="array" aca="1" ref="BM43" ca="1">IF(V19=C19,SUM(IF(($BR$41:$BR$49=C19)*($BS$40:$CA$40=V$22),$BS$41:$CA$49)),0)</f>
        <v>0</v>
      </c>
      <c r="BN43" s="2">
        <f t="array" aca="1" ref="BN43" ca="1">IF(V19=C19,SUM(IF(($BR$41:$BR$49=C19)*($BS$40:$CA$40=V$23),$BS$41:$CA$49)),0)</f>
        <v>0</v>
      </c>
      <c r="BO43" s="2">
        <f t="array" aca="1" ref="BO43" ca="1">IF(V19=C19,SUM(IF(($BR$41:$BR$49=C19)*($BS$40:$CA$40=V$24),$BS$41:$CA$49)),0)</f>
        <v>0</v>
      </c>
      <c r="BP43" s="13">
        <f t="array" aca="1" ref="BP43" ca="1">IF(V19=C19,SUM(IF(($BR$41:$BR$49=C19)*($BS$40:$CA$40=V$25),$BS$41:$CA$49)),0)</f>
        <v>0</v>
      </c>
      <c r="BR43" s="2" t="str">
        <f t="shared" ca="1" si="59"/>
        <v>Murten 1</v>
      </c>
      <c r="BS43" s="7">
        <f ca="1">IF(BU41="","",-1*BU41)</f>
        <v>-1</v>
      </c>
      <c r="BT43" s="7">
        <f ca="1">IF(BU42="","",-1*BU42)</f>
        <v>-2</v>
      </c>
      <c r="BU43" s="5"/>
      <c r="BV43" s="6">
        <f ca="1">BV32-BU33</f>
        <v>0</v>
      </c>
      <c r="BW43" s="6">
        <f ca="1">BW32-BU34</f>
        <v>0</v>
      </c>
      <c r="BX43" s="6">
        <f ca="1">BX32-BU35</f>
        <v>0</v>
      </c>
      <c r="BY43" s="6">
        <f ca="1">BY32-BU36</f>
        <v>0</v>
      </c>
      <c r="BZ43" s="6">
        <f ca="1">BZ32-BU37</f>
        <v>0</v>
      </c>
      <c r="CA43" s="6">
        <f ca="1">CA32-BU38</f>
        <v>0</v>
      </c>
    </row>
    <row r="44" spans="2:79" s="2" customFormat="1" x14ac:dyDescent="0.25">
      <c r="E44" s="12">
        <f t="array" aca="1" ref="E44" ca="1">IF(O20=C20,SUM(IF(($BR$41:$BR$49=C20)*($BS$40:$CA$40=O17),$BS$41:$CA$49)),0)</f>
        <v>0</v>
      </c>
      <c r="F44" s="2">
        <f t="array" aca="1" ref="F44" ca="1">IF(O20=C20,SUM(IF(($BR$41:$BR$49=C20)*($BS$40:$CA$40=O18),$BS$41:$CA$49)),0)</f>
        <v>0</v>
      </c>
      <c r="G44" s="2">
        <f t="array" aca="1" ref="G44" ca="1">IF(O20=C20,SUM(IF(($BR$41:$BR$49=C20)*($BS$40:$CA$40=O19),$BS$41:$CA$49)),0)</f>
        <v>0</v>
      </c>
      <c r="H44" s="2">
        <f t="array" aca="1" ref="H44" ca="1">IF(O20=C20,SUM(IF(($BR$41:$BR$49=C20)*($BS$40:$CA$40=O21),$BS$41:$CA$49)),0)</f>
        <v>0</v>
      </c>
      <c r="I44" s="2">
        <f t="array" aca="1" ref="I44" ca="1">IF(O20=C20,SUM(IF(($BR$41:$BR$49=C20)*($BS$40:$CA$40=O22),$BS$41:$CA$49)),0)</f>
        <v>0</v>
      </c>
      <c r="J44" s="2">
        <f t="array" aca="1" ref="J44" ca="1">IF(O20=C20,SUM(IF(($BR$41:$BR$49=C20)*($BS$40:$CA$40=O23),$BS$41:$CA$49)),0)</f>
        <v>0</v>
      </c>
      <c r="K44" s="2">
        <f t="array" aca="1" ref="K44" ca="1">IF(O20=C20,SUM(IF(($BR$41:$BR$49=C20)*($BS$40:$CA$40=O$24),$BS$41:$CA$49)),0)</f>
        <v>0</v>
      </c>
      <c r="L44" s="2">
        <f t="array" aca="1" ref="L44" ca="1">IF(O20=C20,SUM(IF(($BR$41:$BR$49=C20)*($BS$40:$CA$40=O$25),$BS$41:$CA$49)),0)</f>
        <v>0</v>
      </c>
      <c r="M44" s="4">
        <f t="array" aca="1" ref="M44" ca="1">IF(P20=C20,SUM(IF(($BR$41:$BR$49=C20)*($BS$40:$CA$40=P17),$BS$41:$CA$49)),0)</f>
        <v>0</v>
      </c>
      <c r="N44" s="2">
        <f t="array" aca="1" ref="N44" ca="1">IF(P20=C20,SUM(IF(($BR$41:$BR$49=C20)*($BS$40:$CA$40=P18),$BS$41:$CA$49)),0)</f>
        <v>0</v>
      </c>
      <c r="O44" s="2">
        <f t="array" aca="1" ref="O44" ca="1">IF(P20=C20,SUM(IF(($BR$41:$BR$49=C20)*($BS$40:$CA$40=P19),$BS$41:$CA$49)),0)</f>
        <v>0</v>
      </c>
      <c r="P44" s="2">
        <f t="array" aca="1" ref="P44" ca="1">IF(P20=C20,SUM(IF(($BR$41:$BR$49=C20)*($BS$40:$CA$40=P21),$BS$41:$CA$49)),0)</f>
        <v>0</v>
      </c>
      <c r="Q44" s="2">
        <f t="array" aca="1" ref="Q44" ca="1">IF(P20=C20,SUM(IF(($BR$41:$BR$49=C20)*($BS$40:$CA$40=P22),$BS$41:$CA$49)),0)</f>
        <v>0</v>
      </c>
      <c r="R44" s="2">
        <f t="array" aca="1" ref="R44" ca="1">IF(P20=C20,SUM(IF(($BR$41:$BR$49=C20)*($BS$40:$CA$40=P23),$BS$41:$CA$49)),0)</f>
        <v>0</v>
      </c>
      <c r="S44" s="2">
        <f t="array" aca="1" ref="S44" ca="1">IF(P20=C20,SUM(IF(($BR$41:$BR$49=C20)*($BS$40:$CA$40=P$24),$BS$41:$CA$49)),0)</f>
        <v>0</v>
      </c>
      <c r="T44" s="2">
        <f t="array" aca="1" ref="T44" ca="1">IF(P20=C20,SUM(IF(($BR$41:$BR$49=C20)*($BS$40:$CA$40=P$25),$BS$41:$CA$49)),0)</f>
        <v>0</v>
      </c>
      <c r="U44" s="4">
        <f t="array" aca="1" ref="U44" ca="1">IF(Q20=C20,SUM(IF(($BR$41:$BR$49=C20)*($BS$40:$CA$40=Q17),$BS$41:$CA$49)),0)</f>
        <v>0</v>
      </c>
      <c r="V44" s="2">
        <f t="array" aca="1" ref="V44" ca="1">IF(Q20=C20,SUM(IF(($BR$41:$BR$49=C20)*($BS$40:$CA$40=Q18),$BS$41:$CA$49)),0)</f>
        <v>0</v>
      </c>
      <c r="W44" s="2">
        <f t="array" aca="1" ref="W44" ca="1">IF(Q20=C20,SUM(IF(($BR$41:$BR$49=C20)*($BS$40:$CA$40=Q19),$BS$41:$CA$49)),0)</f>
        <v>0</v>
      </c>
      <c r="X44" s="2">
        <f t="array" aca="1" ref="X44" ca="1">IF(Q20=C20,SUM(IF(($BR$41:$BR$49=C20)*($BS$40:$CA$40=Q21),$BS$41:$CA$49)),0)</f>
        <v>0</v>
      </c>
      <c r="Y44" s="2">
        <f t="array" aca="1" ref="Y44" ca="1">IF(Q20=C20,SUM(IF(($BR$41:$BR$49=C20)*($BS$40:$CA$40=Q22),$BS$41:$CA$49)),0)</f>
        <v>0</v>
      </c>
      <c r="Z44" s="2">
        <f t="array" aca="1" ref="Z44" ca="1">IF(Q20=C20,SUM(IF(($BR$41:$BR$49=C20)*($BS$40:$CA$40=Q23),$BS$41:$CA$49)),0)</f>
        <v>0</v>
      </c>
      <c r="AA44" s="2">
        <f t="array" aca="1" ref="AA44" ca="1">IF(Q20=C20,SUM(IF(($BR$41:$BR$49=C20)*($BS$40:$CA$40=Q$24),$BS$41:$CA$49)),0)</f>
        <v>0</v>
      </c>
      <c r="AB44" s="2">
        <f t="array" aca="1" ref="AB44" ca="1">IF(Q20=C20,SUM(IF(($BR$41:$BR$49=C20)*($BS$40:$CA$40=Q$25),$BS$41:$CA$49)),0)</f>
        <v>0</v>
      </c>
      <c r="AC44" s="4">
        <f t="array" aca="1" ref="AC44" ca="1">IF(R20=C20,SUM(IF(($BR$41:$BR$49=C20)*($BS$40:$CA$40=R17),$BS$41:$CA$49)),0)</f>
        <v>0</v>
      </c>
      <c r="AD44" s="2">
        <f t="array" aca="1" ref="AD44" ca="1">IF(R20=C20,SUM(IF(($BR$41:$BR$49=C20)*($BS$40:$CA$40=R18),$BS$41:$CA$49)),0)</f>
        <v>0</v>
      </c>
      <c r="AE44" s="2">
        <f t="array" aca="1" ref="AE44" ca="1">IF(R20=C20,SUM(IF(($BR$41:$BR$49=C20)*($BS$40:$CA$40=R19),$BS$41:$CA$49)),0)</f>
        <v>0</v>
      </c>
      <c r="AF44" s="2">
        <f t="array" aca="1" ref="AF44" ca="1">IF(R20=C20,SUM(IF(($BR$41:$BR$49=C20)*($BS$40:$CA$40=R21),$BS$41:$CA$49)),0)</f>
        <v>0</v>
      </c>
      <c r="AG44" s="2">
        <f t="array" aca="1" ref="AG44" ca="1">IF(R20=C20,SUM(IF(($BR$41:$BR$49=C20)*($BS$40:$CA$40=R22),$BS$41:$CA$49)),0)</f>
        <v>0</v>
      </c>
      <c r="AH44" s="2">
        <f t="array" aca="1" ref="AH44" ca="1">IF(R20=C20,SUM(IF(($BR$41:$BR$49=C20)*($BS$40:$CA$40=R23),$BS$41:$CA$49)),0)</f>
        <v>0</v>
      </c>
      <c r="AI44" s="2">
        <f t="array" aca="1" ref="AI44" ca="1">IF(R20=C20,SUM(IF(($BR$41:$BR$49=C20)*($BS$40:$CA$40=R$24),$BS$41:$CA$49)),0)</f>
        <v>0</v>
      </c>
      <c r="AJ44" s="2">
        <f t="array" aca="1" ref="AJ44" ca="1">IF(R20=C20,SUM(IF(($BR$41:$BR$49=C20)*($BS$40:$CA$40=R$25),$BS$41:$CA$49)),0)</f>
        <v>0</v>
      </c>
      <c r="AK44" s="4">
        <f t="array" aca="1" ref="AK44" ca="1">IF(S20=C20,SUM(IF(($BR$41:$BR$49=C20)*($BS$40:$CA$40=S17),$BS$41:$CA$49)),0)</f>
        <v>0</v>
      </c>
      <c r="AL44" s="2">
        <f t="array" aca="1" ref="AL44" ca="1">IF(S20=C20,SUM(IF(($BR$41:$BR$49=C20)*($BS$40:$CA$40=S18),$BS$41:$CA$49)),0)</f>
        <v>0</v>
      </c>
      <c r="AM44" s="2">
        <f t="array" aca="1" ref="AM44" ca="1">IF(S20=C20,SUM(IF(($BR$41:$BR$49=C20)*($BS$40:$CA$40=S19),$BS$41:$CA$49)),0)</f>
        <v>0</v>
      </c>
      <c r="AN44" s="2">
        <f t="array" aca="1" ref="AN44" ca="1">IF(S20=C20,SUM(IF(($BR$41:$BR$49=C20)*($BS$40:$CA$40=S21),$BS$41:$CA$49)),0)</f>
        <v>0</v>
      </c>
      <c r="AO44" s="2">
        <f t="array" aca="1" ref="AO44" ca="1">IF(S20=C20,SUM(IF(($BR$41:$BR$49=C20)*($BS$40:$CA$40=S22),$BS$41:$CA$49)),0)</f>
        <v>0</v>
      </c>
      <c r="AP44" s="2">
        <f t="array" aca="1" ref="AP44" ca="1">IF(S20=C20,SUM(IF(($BR$41:$BR$49=C20)*($BS$40:$CA$40=S23),$BS$41:$CA$49)),0)</f>
        <v>0</v>
      </c>
      <c r="AQ44" s="2">
        <f t="array" aca="1" ref="AQ44" ca="1">IF(S20=C20,SUM(IF(($BR$41:$BR$49=C20)*($BS$40:$CA$40=S$24),$BS$41:$CA$49)),0)</f>
        <v>0</v>
      </c>
      <c r="AR44" s="2">
        <f t="array" aca="1" ref="AR44" ca="1">IF(S20=C20,SUM(IF(($BR$41:$BR$49=C20)*($BS$40:$CA$40=S$25),$BS$41:$CA$49)),0)</f>
        <v>0</v>
      </c>
      <c r="AS44" s="4">
        <f t="array" aca="1" ref="AS44" ca="1">IF(T20=C20,SUM(IF(($BR$41:$BR$49=C20)*($BS$40:$CA$40=T17),$BS$41:$CA$49)),0)</f>
        <v>0</v>
      </c>
      <c r="AT44" s="2">
        <f t="array" aca="1" ref="AT44" ca="1">IF(T20=C20,SUM(IF(($BR$41:$BR$49=C20)*($BS$40:$CA$40=T18),$BS$41:$CA$49)),0)</f>
        <v>0</v>
      </c>
      <c r="AU44" s="2">
        <f t="array" aca="1" ref="AU44" ca="1">IF(T20=C20,SUM(IF(($BR$41:$BR$49=C20)*($BS$40:$CA$40=T19),$BS$41:$CA$49)),0)</f>
        <v>0</v>
      </c>
      <c r="AV44" s="2">
        <f t="array" aca="1" ref="AV44" ca="1">IF(T20=C20,SUM(IF(($BR$41:$BR$49=C20)*($BS$40:$CA$40=T21),$BS$41:$CA$49)),0)</f>
        <v>0</v>
      </c>
      <c r="AW44" s="2">
        <f t="array" aca="1" ref="AW44" ca="1">IF(T20=C20,SUM(IF(($BR$41:$BR$49=C20)*($BS$40:$CA$40=T22),$BS$41:$CA$49)),0)</f>
        <v>0</v>
      </c>
      <c r="AX44" s="2">
        <f t="array" aca="1" ref="AX44" ca="1">IF(T20=C20,SUM(IF(($BR$41:$BR$49=C20)*($BS$40:$CA$40=T23),$BS$41:$CA$49)),0)</f>
        <v>0</v>
      </c>
      <c r="AY44" s="2">
        <f t="array" aca="1" ref="AY44" ca="1">IF(T20=C20,SUM(IF(($BR$41:$BR$49=C20)*($BS$40:$CA$40=T$24),$BS$41:$CA$49)),0)</f>
        <v>0</v>
      </c>
      <c r="AZ44" s="2">
        <f t="array" aca="1" ref="AZ44" ca="1">IF(T20=C20,SUM(IF(($BR$41:$BR$49=C20)*($BS$40:$CA$40=T$25),$BS$41:$CA$49)),0)</f>
        <v>0</v>
      </c>
      <c r="BA44" s="4">
        <f t="array" aca="1" ref="BA44" ca="1">IF(U20=C20,SUM(IF(($BR$41:$BR$49=C20)*($BS$40:$CA$40=U$17),$BS$41:$CA$49)),0)</f>
        <v>0</v>
      </c>
      <c r="BB44" s="2">
        <f t="array" aca="1" ref="BB44" ca="1">IF(U20=C20,SUM(IF(($BR$41:$BR$49=C20)*($BS$40:$CA$40=U$18),$BS$41:$CA$49)),0)</f>
        <v>0</v>
      </c>
      <c r="BC44" s="2">
        <f t="array" aca="1" ref="BC44" ca="1">IF(U20=C20,SUM(IF(($BR$41:$BR$49=C20)*($BS$40:$CA$40=U$19),$BS$41:$CA$49)),0)</f>
        <v>0</v>
      </c>
      <c r="BD44" s="2">
        <f t="array" aca="1" ref="BD44" ca="1">IF(U20=C20,SUM(IF(($BR$41:$BR$49=C20)*($BS$40:$CA$40=U$21),$BS$41:$CA$49)),0)</f>
        <v>0</v>
      </c>
      <c r="BE44" s="2">
        <f t="array" aca="1" ref="BE44" ca="1">IF(U20=C20,SUM(IF(($BR$41:$BR$49=C20)*($BS$40:$CA$40=U$22),$BS$41:$CA$49)),0)</f>
        <v>0</v>
      </c>
      <c r="BF44" s="2">
        <f t="array" aca="1" ref="BF44" ca="1">IF(U20=C20,SUM(IF(($BR$41:$BR$49=C20)*($BS$40:$CA$40=U$23),$BS$41:$CA$49)),0)</f>
        <v>0</v>
      </c>
      <c r="BG44" s="2">
        <f t="array" aca="1" ref="BG44" ca="1">IF(U20=C20,SUM(IF(($BR$41:$BR$49=C20)*($BS$40:$CA$40=U$24),$BS$41:$CA$49)),0)</f>
        <v>0</v>
      </c>
      <c r="BH44" s="2">
        <f t="array" aca="1" ref="BH44" ca="1">IF(U20=C20,SUM(IF(($BR$41:$BR$49=C20)*($BS$40:$CA$40=U$25),$BS$41:$CA$49)),0)</f>
        <v>0</v>
      </c>
      <c r="BI44" s="4">
        <f t="array" aca="1" ref="BI44" ca="1">IF(V20=C20,SUM(IF(($BR$41:$BR$49=C20)*($BS$40:$CA$40=V$18),$BS$41:$CA$49)),0)</f>
        <v>0</v>
      </c>
      <c r="BJ44" s="2">
        <f t="array" aca="1" ref="BJ44" ca="1">IF(V20=C20,SUM(IF(($BR$41:$BR$49=C20)*($BS$40:$CA$40=V$19),$BS$41:$CA$49)),0)</f>
        <v>0</v>
      </c>
      <c r="BK44" s="2">
        <f t="array" aca="1" ref="BK44" ca="1">IF(V20=C20,SUM(IF(($BR$41:$BR$49=C20)*($BS$40:$CA$40=V$20),$BS$41:$CA$49)),0)</f>
        <v>0</v>
      </c>
      <c r="BL44" s="2">
        <f t="array" aca="1" ref="BL44" ca="1">IF(V20=C20,SUM(IF(($BR$41:$BR$49=C20)*($BS$40:$CA$40=V$21),$BS$41:$CA$49)),0)</f>
        <v>0</v>
      </c>
      <c r="BM44" s="2">
        <f t="array" aca="1" ref="BM44" ca="1">IF(V20=C20,SUM(IF(($BR$41:$BR$49=C20)*($BS$40:$CA$40=V$22),$BS$41:$CA$49)),0)</f>
        <v>0</v>
      </c>
      <c r="BN44" s="2">
        <f t="array" aca="1" ref="BN44" ca="1">IF(V20=C20,SUM(IF(($BR$41:$BR$49=C20)*($BS$40:$CA$40=V$23),$BS$41:$CA$49)),0)</f>
        <v>0</v>
      </c>
      <c r="BO44" s="2">
        <f t="array" aca="1" ref="BO44" ca="1">IF(V20=C20,SUM(IF(($BR$41:$BR$49=C20)*($BS$40:$CA$40=V$24),$BS$41:$CA$49)),0)</f>
        <v>0</v>
      </c>
      <c r="BP44" s="13">
        <f t="array" aca="1" ref="BP44" ca="1">IF(V20=C20,SUM(IF(($BR$41:$BR$49=C20)*($BS$40:$CA$40=V$25),$BS$41:$CA$49)),0)</f>
        <v>0</v>
      </c>
      <c r="BR44" s="2" t="str">
        <f t="shared" ca="1" si="59"/>
        <v>Thun 13_1</v>
      </c>
      <c r="BS44" s="7">
        <f ca="1">IF(BV41="","",-1*BV41)</f>
        <v>-1</v>
      </c>
      <c r="BT44" s="7">
        <f ca="1">IF(BV42="","",-1*BV42)</f>
        <v>-1</v>
      </c>
      <c r="BU44" s="7">
        <f ca="1">IF(BV43="","",-1*BV43)</f>
        <v>0</v>
      </c>
      <c r="BV44" s="5"/>
      <c r="BW44" s="6">
        <f ca="1">BW33-BV34</f>
        <v>0</v>
      </c>
      <c r="BX44" s="6">
        <f ca="1">BX33-BV35</f>
        <v>0</v>
      </c>
      <c r="BY44" s="6">
        <f ca="1">BY33-BV36</f>
        <v>0</v>
      </c>
      <c r="BZ44" s="6">
        <f ca="1">BZ33-BV37</f>
        <v>0</v>
      </c>
      <c r="CA44" s="6">
        <f ca="1">CA33-BV38</f>
        <v>0</v>
      </c>
    </row>
    <row r="45" spans="2:79" s="2" customFormat="1" x14ac:dyDescent="0.25">
      <c r="E45" s="12">
        <f t="array" aca="1" ref="E45" ca="1">IF(O21=C21,SUM(IF(($BR$41:$BR$49=C21)*($BS$40:$CA$40=O17),$BS$41:$CA$49)),0)</f>
        <v>0</v>
      </c>
      <c r="F45" s="2">
        <f t="array" aca="1" ref="F45" ca="1">IF(O21=C21,SUM(IF(($BR$41:$BR$49=C21)*($BS$40:$CA$40=O18),$BS$41:$CA$49)),0)</f>
        <v>0</v>
      </c>
      <c r="G45" s="2">
        <f t="array" aca="1" ref="G45" ca="1">IF(O21=C21,SUM(IF(($BR$41:$BR$49=C21)*($BS$40:$CA$40=O19),$BS$41:$CA$49)),0)</f>
        <v>0</v>
      </c>
      <c r="H45" s="2">
        <f t="array" aca="1" ref="H45" ca="1">IF(O21=C21,SUM(IF(($BR$41:$BR$49=C21)*($BS$40:$CA$40=O20),$BS$41:$CA$49)),0)</f>
        <v>0</v>
      </c>
      <c r="I45" s="2">
        <f t="array" aca="1" ref="I45" ca="1">IF(O21=C21,SUM(IF(($BR$41:$BR$49=C21)*($BS$40:$CA$40=O22),$BS$41:$CA$49)),0)</f>
        <v>0</v>
      </c>
      <c r="J45" s="2">
        <f t="array" aca="1" ref="J45" ca="1">IF(O21=C21,SUM(IF(($BR$41:$BR$49=C21)*($BS$40:$CA$40=O23),$BS$41:$CA$49)),0)</f>
        <v>0</v>
      </c>
      <c r="K45" s="2">
        <f t="array" aca="1" ref="K45" ca="1">IF(O21=C21,SUM(IF(($BR$41:$BR$49=C21)*($BS$40:$CA$40=O$24),$BS$41:$CA$49)),0)</f>
        <v>0</v>
      </c>
      <c r="L45" s="2">
        <f t="array" aca="1" ref="L45" ca="1">IF(O21=C21,SUM(IF(($BR$41:$BR$49=C21)*($BS$40:$CA$40=O$25),$BS$41:$CA$49)),0)</f>
        <v>0</v>
      </c>
      <c r="M45" s="4">
        <f t="array" aca="1" ref="M45" ca="1">IF(P21=C21,SUM(IF(($BR$41:$BR$49=C21)*($BS$40:$CA$40=P17),$BS$41:$CA$49)),0)</f>
        <v>0</v>
      </c>
      <c r="N45" s="2">
        <f t="array" aca="1" ref="N45" ca="1">IF(P21=C21,SUM(IF(($BR$41:$BR$49=C21)*($BS$40:$CA$40=P18),$BS$41:$CA$49)),0)</f>
        <v>0</v>
      </c>
      <c r="O45" s="2">
        <f t="array" aca="1" ref="O45" ca="1">IF(P21=C21,SUM(IF(($BR$41:$BR$49=C21)*($BS$40:$CA$40=P19),$BS$41:$CA$49)),0)</f>
        <v>0</v>
      </c>
      <c r="P45" s="2">
        <f t="array" aca="1" ref="P45" ca="1">IF(P21=C21,SUM(IF(($BR$41:$BR$49=C21)*($BS$40:$CA$40=P20),$BS$41:$CA$49)),0)</f>
        <v>0</v>
      </c>
      <c r="Q45" s="2">
        <f t="array" aca="1" ref="Q45" ca="1">IF(P21=C21,SUM(IF(($BR$41:$BR$49=C21)*($BS$40:$CA$40=P22),$BS$41:$CA$49)),0)</f>
        <v>0</v>
      </c>
      <c r="R45" s="2">
        <f t="array" aca="1" ref="R45" ca="1">IF(P21=C21,SUM(IF(($BR$41:$BR$49=C21)*($BS$40:$CA$40=P23),$BS$41:$CA$49)),0)</f>
        <v>0</v>
      </c>
      <c r="S45" s="2">
        <f t="array" aca="1" ref="S45" ca="1">IF(P21=C21,SUM(IF(($BR$41:$BR$49=C21)*($BS$40:$CA$40=P$24),$BS$41:$CA$49)),0)</f>
        <v>0</v>
      </c>
      <c r="T45" s="2">
        <f t="array" aca="1" ref="T45" ca="1">IF(P21=C21,SUM(IF(($BR$41:$BR$49=C21)*($BS$40:$CA$40=P$25),$BS$41:$CA$49)),0)</f>
        <v>0</v>
      </c>
      <c r="U45" s="4">
        <f t="array" aca="1" ref="U45" ca="1">IF(Q21=C21,SUM(IF(($BR$41:$BR$49=C21)*($BS$40:$CA$40=Q17),$BS$41:$CA$49)),0)</f>
        <v>0</v>
      </c>
      <c r="V45" s="2">
        <f t="array" aca="1" ref="V45" ca="1">IF(Q21=C21,SUM(IF(($BR$41:$BR$49=C21)*($BS$40:$CA$40=Q18),$BS$41:$CA$49)),0)</f>
        <v>0</v>
      </c>
      <c r="W45" s="2">
        <f t="array" aca="1" ref="W45" ca="1">IF(Q21=C21,SUM(IF(($BR$41:$BR$49=C21)*($BS$40:$CA$40=Q19),$BS$41:$CA$49)),0)</f>
        <v>0</v>
      </c>
      <c r="X45" s="2">
        <f t="array" aca="1" ref="X45" ca="1">IF(Q21=C21,SUM(IF(($BR$41:$BR$49=C21)*($BS$40:$CA$40=Q20),$BS$41:$CA$49)),0)</f>
        <v>0</v>
      </c>
      <c r="Y45" s="2">
        <f t="array" aca="1" ref="Y45" ca="1">IF(Q21=C21,SUM(IF(($BR$41:$BR$49=C21)*($BS$40:$CA$40=Q22),$BS$41:$CA$49)),0)</f>
        <v>0</v>
      </c>
      <c r="Z45" s="2">
        <f t="array" aca="1" ref="Z45" ca="1">IF(Q21=C21,SUM(IF(($BR$41:$BR$49=C21)*($BS$40:$CA$40=Q23),$BS$41:$CA$49)),0)</f>
        <v>0</v>
      </c>
      <c r="AA45" s="2">
        <f t="array" aca="1" ref="AA45" ca="1">IF(Q21=C21,SUM(IF(($BR$41:$BR$49=C21)*($BS$40:$CA$40=Q$24),$BS$41:$CA$49)),0)</f>
        <v>0</v>
      </c>
      <c r="AB45" s="2">
        <f t="array" aca="1" ref="AB45" ca="1">IF(Q21=C21,SUM(IF(($BR$41:$BR$49=C21)*($BS$40:$CA$40=Q$25),$BS$41:$CA$49)),0)</f>
        <v>0</v>
      </c>
      <c r="AC45" s="4">
        <f t="array" aca="1" ref="AC45" ca="1">IF(R21=C21,SUM(IF(($BR$41:$BR$49=C21)*($BS$40:$CA$40=R17),$BS$41:$CA$49)),0)</f>
        <v>0</v>
      </c>
      <c r="AD45" s="2">
        <f t="array" aca="1" ref="AD45" ca="1">IF(R21=C21,SUM(IF(($BR$41:$BR$49=C21)*($BS$40:$CA$40=R18),$BS$41:$CA$49)),0)</f>
        <v>0</v>
      </c>
      <c r="AE45" s="2">
        <f t="array" aca="1" ref="AE45" ca="1">IF(R21=C21,SUM(IF(($BR$41:$BR$49=C21)*($BS$40:$CA$40=R19),$BS$41:$CA$49)),0)</f>
        <v>0</v>
      </c>
      <c r="AF45" s="2">
        <f t="array" aca="1" ref="AF45" ca="1">IF(R21=C21,SUM(IF(($BR$41:$BR$49=C21)*($BS$40:$CA$40=R20),$BS$41:$CA$49)),0)</f>
        <v>0</v>
      </c>
      <c r="AG45" s="2">
        <f t="array" aca="1" ref="AG45" ca="1">IF(R21=C21,SUM(IF(($BR$41:$BR$49=C21)*($BS$40:$CA$40=R22),$BS$41:$CA$49)),0)</f>
        <v>0</v>
      </c>
      <c r="AH45" s="2">
        <f t="array" aca="1" ref="AH45" ca="1">IF(R21=C21,SUM(IF(($BR$41:$BR$49=C21)*($BS$40:$CA$40=R23),$BS$41:$CA$49)),0)</f>
        <v>0</v>
      </c>
      <c r="AI45" s="2">
        <f t="array" aca="1" ref="AI45" ca="1">IF(R21=C21,SUM(IF(($BR$41:$BR$49=C21)*($BS$40:$CA$40=R$24),$BS$41:$CA$49)),0)</f>
        <v>0</v>
      </c>
      <c r="AJ45" s="2">
        <f t="array" aca="1" ref="AJ45" ca="1">IF(R21=C21,SUM(IF(($BR$41:$BR$49=C21)*($BS$40:$CA$40=R$25),$BS$41:$CA$49)),0)</f>
        <v>0</v>
      </c>
      <c r="AK45" s="4">
        <f t="array" aca="1" ref="AK45" ca="1">IF(S21=C21,SUM(IF(($BR$41:$BR$49=C21)*($BS$40:$CA$40=S17),$BS$41:$CA$49)),0)</f>
        <v>0</v>
      </c>
      <c r="AL45" s="2">
        <f t="array" aca="1" ref="AL45" ca="1">IF(S21=C21,SUM(IF(($BR$41:$BR$49=C21)*($BS$40:$CA$40=S18),$BS$41:$CA$49)),0)</f>
        <v>0</v>
      </c>
      <c r="AM45" s="2">
        <f t="array" aca="1" ref="AM45" ca="1">IF(S21=C21,SUM(IF(($BR$41:$BR$49=C21)*($BS$40:$CA$40=S19),$BS$41:$CA$49)),0)</f>
        <v>0</v>
      </c>
      <c r="AN45" s="2">
        <f t="array" aca="1" ref="AN45" ca="1">IF(S21=C21,SUM(IF(($BR$41:$BR$49=C21)*($BS$40:$CA$40=S20),$BS$41:$CA$49)),0)</f>
        <v>0</v>
      </c>
      <c r="AO45" s="2">
        <f t="array" aca="1" ref="AO45" ca="1">IF(S21=C21,SUM(IF(($BR$41:$BR$49=C21)*($BS$40:$CA$40=S22),$BS$41:$CA$49)),0)</f>
        <v>0</v>
      </c>
      <c r="AP45" s="2">
        <f t="array" aca="1" ref="AP45" ca="1">IF(S21=C21,SUM(IF(($BR$41:$BR$49=C21)*($BS$40:$CA$40=S23),$BS$41:$CA$49)),0)</f>
        <v>0</v>
      </c>
      <c r="AQ45" s="2">
        <f t="array" aca="1" ref="AQ45" ca="1">IF(S21=C21,SUM(IF(($BR$41:$BR$49=C21)*($BS$40:$CA$40=S$24),$BS$41:$CA$49)),0)</f>
        <v>0</v>
      </c>
      <c r="AR45" s="2">
        <f t="array" aca="1" ref="AR45" ca="1">IF(S21=C21,SUM(IF(($BR$41:$BR$49=C21)*($BS$40:$CA$40=S$25),$BS$41:$CA$49)),0)</f>
        <v>0</v>
      </c>
      <c r="AS45" s="4">
        <f t="array" aca="1" ref="AS45" ca="1">IF(T21=C21,SUM(IF(($BR$41:$BR$49=C21)*($BS$40:$CA$40=T17),$BS$41:$CA$49)),0)</f>
        <v>0</v>
      </c>
      <c r="AT45" s="2">
        <f t="array" aca="1" ref="AT45" ca="1">IF(T21=C21,SUM(IF(($BR$41:$BR$49=C21)*($BS$40:$CA$40=T18),$BS$41:$CA$49)),0)</f>
        <v>0</v>
      </c>
      <c r="AU45" s="2">
        <f t="array" aca="1" ref="AU45" ca="1">IF(T21=C21,SUM(IF(($BR$41:$BR$49=C21)*($BS$40:$CA$40=T19),$BS$41:$CA$49)),0)</f>
        <v>0</v>
      </c>
      <c r="AV45" s="2">
        <f t="array" aca="1" ref="AV45" ca="1">IF(T21=C21,SUM(IF(($BR$41:$BR$49=C21)*($BS$40:$CA$40=T20),$BS$41:$CA$49)),0)</f>
        <v>0</v>
      </c>
      <c r="AW45" s="2">
        <f t="array" aca="1" ref="AW45" ca="1">IF(T21=C21,SUM(IF(($BR$41:$BR$49=C21)*($BS$40:$CA$40=T22),$BS$41:$CA$49)),0)</f>
        <v>0</v>
      </c>
      <c r="AX45" s="2">
        <f t="array" aca="1" ref="AX45" ca="1">IF(T21=C21,SUM(IF(($BR$41:$BR$49=C21)*($BS$40:$CA$40=T23),$BS$41:$CA$49)),0)</f>
        <v>0</v>
      </c>
      <c r="AY45" s="2">
        <f t="array" aca="1" ref="AY45" ca="1">IF(T21=C21,SUM(IF(($BR$41:$BR$49=C21)*($BS$40:$CA$40=T$24),$BS$41:$CA$49)),0)</f>
        <v>0</v>
      </c>
      <c r="AZ45" s="2">
        <f t="array" aca="1" ref="AZ45" ca="1">IF(T21=C21,SUM(IF(($BR$41:$BR$49=C21)*($BS$40:$CA$40=T$25),$BS$41:$CA$49)),0)</f>
        <v>0</v>
      </c>
      <c r="BA45" s="4">
        <f t="array" aca="1" ref="BA45" ca="1">IF(U21=C21,SUM(IF(($BR$41:$BR$49=C21)*($BS$40:$CA$40=U$17),$BS$41:$CA$49)),0)</f>
        <v>0</v>
      </c>
      <c r="BB45" s="2">
        <f t="array" aca="1" ref="BB45" ca="1">IF(U21=C21,SUM(IF(($BR$41:$BR$49=C21)*($BS$40:$CA$40=U$18),$BS$41:$CA$49)),0)</f>
        <v>0</v>
      </c>
      <c r="BC45" s="2">
        <f t="array" aca="1" ref="BC45" ca="1">IF(U21=C21,SUM(IF(($BR$41:$BR$49=C21)*($BS$40:$CA$40=U$19),$BS$41:$CA$49)),0)</f>
        <v>0</v>
      </c>
      <c r="BD45" s="2">
        <f t="array" aca="1" ref="BD45" ca="1">IF(U21=C21,SUM(IF(($BR$41:$BR$49=C21)*($BS$40:$CA$40=U$20),$BS$41:$CA$49)),0)</f>
        <v>0</v>
      </c>
      <c r="BE45" s="2">
        <f t="array" aca="1" ref="BE45" ca="1">IF(U21=C21,SUM(IF(($BR$41:$BR$49=C21)*($BS$40:$CA$40=U$22),$BS$41:$CA$49)),0)</f>
        <v>0</v>
      </c>
      <c r="BF45" s="2">
        <f t="array" aca="1" ref="BF45" ca="1">IF(U21=C21,SUM(IF(($BR$41:$BR$49=C21)*($BS$40:$CA$40=U$23),$BS$41:$CA$49)),0)</f>
        <v>0</v>
      </c>
      <c r="BG45" s="2">
        <f t="array" aca="1" ref="BG45" ca="1">IF(U21=C21,SUM(IF(($BR$41:$BR$49=C21)*($BS$40:$CA$40=U$24),$BS$41:$CA$49)),0)</f>
        <v>0</v>
      </c>
      <c r="BH45" s="2">
        <f t="array" aca="1" ref="BH45" ca="1">IF(U21=C21,SUM(IF(($BR$41:$BR$49=C21)*($BS$40:$CA$40=U$25),$BS$41:$CA$49)),0)</f>
        <v>0</v>
      </c>
      <c r="BI45" s="4">
        <f t="array" aca="1" ref="BI45" ca="1">IF(V21=C21,SUM(IF(($BR$41:$BR$49=C21)*($BS$40:$CA$40=V$18),$BS$41:$CA$49)),0)</f>
        <v>0</v>
      </c>
      <c r="BJ45" s="2">
        <f t="array" aca="1" ref="BJ45" ca="1">IF(V21=C21,SUM(IF(($BR$41:$BR$49=C21)*($BS$40:$CA$40=V$19),$BS$41:$CA$49)),0)</f>
        <v>0</v>
      </c>
      <c r="BK45" s="2">
        <f t="array" aca="1" ref="BK45" ca="1">IF(V21=C21,SUM(IF(($BR$41:$BR$49=C21)*($BS$40:$CA$40=V$20),$BS$41:$CA$49)),0)</f>
        <v>0</v>
      </c>
      <c r="BL45" s="2">
        <f t="array" aca="1" ref="BL45" ca="1">IF(V21=C21,SUM(IF(($BR$41:$BR$49=C21)*($BS$40:$CA$40=V$21),$BS$41:$CA$49)),0)</f>
        <v>0</v>
      </c>
      <c r="BM45" s="2">
        <f t="array" aca="1" ref="BM45" ca="1">IF(V21=C21,SUM(IF(($BR$41:$BR$49=C21)*($BS$40:$CA$40=V$22),$BS$41:$CA$49)),0)</f>
        <v>0</v>
      </c>
      <c r="BN45" s="2">
        <f t="array" aca="1" ref="BN45" ca="1">IF(V21=C21,SUM(IF(($BR$41:$BR$49=C21)*($BS$40:$CA$40=V$23),$BS$41:$CA$49)),0)</f>
        <v>0</v>
      </c>
      <c r="BO45" s="2">
        <f t="array" aca="1" ref="BO45" ca="1">IF(V21=C21,SUM(IF(($BR$41:$BR$49=C21)*($BS$40:$CA$40=V$24),$BS$41:$CA$49)),0)</f>
        <v>0</v>
      </c>
      <c r="BP45" s="13">
        <f t="array" aca="1" ref="BP45" ca="1">IF(V21=C21,SUM(IF(($BR$41:$BR$49=C21)*($BS$40:$CA$40=V$25),$BS$41:$CA$49)),0)</f>
        <v>0</v>
      </c>
      <c r="BR45" s="2" t="str">
        <f t="shared" si="59"/>
        <v/>
      </c>
      <c r="BS45" s="7">
        <f ca="1">IF(BW41="","",-1*BW41)</f>
        <v>0</v>
      </c>
      <c r="BT45" s="7">
        <f ca="1">IF(BW42="","",-1*BW42)</f>
        <v>0</v>
      </c>
      <c r="BU45" s="7">
        <f ca="1">IF(BW43="","",-1*BW43)</f>
        <v>0</v>
      </c>
      <c r="BV45" s="7">
        <f ca="1">IF(BW44="","",-1*BW44)</f>
        <v>0</v>
      </c>
      <c r="BW45" s="5"/>
      <c r="BX45" s="6">
        <f ca="1">BX34-BW35</f>
        <v>0</v>
      </c>
      <c r="BY45" s="6">
        <f ca="1">BY34-BW36</f>
        <v>0</v>
      </c>
      <c r="BZ45" s="6">
        <f ca="1">BZ34-BW37</f>
        <v>0</v>
      </c>
      <c r="CA45" s="6">
        <f ca="1">CA34-BW38</f>
        <v>0</v>
      </c>
    </row>
    <row r="46" spans="2:79" s="2" customFormat="1" x14ac:dyDescent="0.25">
      <c r="E46" s="12">
        <f t="array" aca="1" ref="E46" ca="1">IF(O22=C22,SUM(IF(($BR$41:$BR$49=C22)*($BS$40:$CA$40=O17),$BS$41:$CA$49)),0)</f>
        <v>0</v>
      </c>
      <c r="F46" s="2">
        <f t="array" aca="1" ref="F46" ca="1">IF(O22=C22,SUM(IF(($BR$41:$BR$49=C22)*($BS$40:$CA$40=O18),$BS$41:$CA$49)),0)</f>
        <v>0</v>
      </c>
      <c r="G46" s="2">
        <f t="array" aca="1" ref="G46" ca="1">IF(O22=C22,SUM(IF(($BR$41:$BR$49=C22)*($BS$40:$CA$40=O19),$BS$41:$CA$49)),0)</f>
        <v>0</v>
      </c>
      <c r="H46" s="2">
        <f t="array" aca="1" ref="H46" ca="1">IF(O22=C22,SUM(IF(($BR$41:$BR$49=C22)*($BS$40:$CA$40=O20),$BS$41:$CA$49)),0)</f>
        <v>0</v>
      </c>
      <c r="I46" s="2">
        <f t="array" aca="1" ref="I46" ca="1">IF(O22=C22,SUM(IF(($BR$41:$BR$49=C22)*($BS$40:$CA$40=O21),$BS$41:$CA$49)),0)</f>
        <v>0</v>
      </c>
      <c r="J46" s="2">
        <f t="array" aca="1" ref="J46" ca="1">IF(O22=C22,SUM(IF(($BR$41:$BR$49=C22)*($BS$40:$CA$40=O23),$BS$41:$CA$49)),0)</f>
        <v>0</v>
      </c>
      <c r="K46" s="2">
        <f t="array" aca="1" ref="K46" ca="1">IF(O22=C22,SUM(IF(($BR$41:$BR$49=C22)*($BS$40:$CA$40=O$24),$BS$41:$CA$49)),0)</f>
        <v>0</v>
      </c>
      <c r="L46" s="2">
        <f t="array" aca="1" ref="L46" ca="1">IF(O22=C22,SUM(IF(($BR$41:$BR$49=C22)*($BS$40:$CA$40=O$25),$BS$41:$CA$49)),0)</f>
        <v>0</v>
      </c>
      <c r="M46" s="4">
        <f t="array" aca="1" ref="M46" ca="1">IF(P22=C22,SUM(IF(($BR$41:$BR$49=C22)*($BS$40:$CA$40=P17),$BS$41:$CA$49)),0)</f>
        <v>0</v>
      </c>
      <c r="N46" s="2">
        <f t="array" aca="1" ref="N46" ca="1">IF(P22=C22,SUM(IF(($BR$41:$BR$49=C22)*($BS$40:$CA$40=P18),$BS$41:$CA$49)),0)</f>
        <v>0</v>
      </c>
      <c r="O46" s="2">
        <f t="array" aca="1" ref="O46" ca="1">IF(P22=C22,SUM(IF(($BR$41:$BR$49=C22)*($BS$40:$CA$40=P19),$BS$41:$CA$49)),0)</f>
        <v>0</v>
      </c>
      <c r="P46" s="2">
        <f t="array" aca="1" ref="P46" ca="1">IF(P22=C22,SUM(IF(($BR$41:$BR$49=C22)*($BS$40:$CA$40=P20),$BS$41:$CA$49)),0)</f>
        <v>0</v>
      </c>
      <c r="Q46" s="2">
        <f t="array" aca="1" ref="Q46" ca="1">IF(P22=C22,SUM(IF(($BR$41:$BR$49=C22)*($BS$40:$CA$40=P21),$BS$41:$CA$49)),0)</f>
        <v>0</v>
      </c>
      <c r="R46" s="2">
        <f t="array" aca="1" ref="R46" ca="1">IF(P22=C22,SUM(IF(($BR$41:$BR$49=C22)*($BS$40:$CA$40=P23),$BS$41:$CA$49)),0)</f>
        <v>0</v>
      </c>
      <c r="S46" s="2">
        <f t="array" aca="1" ref="S46" ca="1">IF(P22=C22,SUM(IF(($BR$41:$BR$49=C22)*($BS$40:$CA$40=P$24),$BS$41:$CA$49)),0)</f>
        <v>0</v>
      </c>
      <c r="T46" s="2">
        <f t="array" aca="1" ref="T46" ca="1">IF(P22=C22,SUM(IF(($BR$41:$BR$49=C22)*($BS$40:$CA$40=P$25),$BS$41:$CA$49)),0)</f>
        <v>0</v>
      </c>
      <c r="U46" s="4">
        <f t="array" aca="1" ref="U46" ca="1">IF(Q22=C22,SUM(IF(($BR$41:$BR$49=C22)*($BS$40:$CA$40=Q17),$BS$41:$CA$49)),0)</f>
        <v>0</v>
      </c>
      <c r="V46" s="2">
        <f t="array" aca="1" ref="V46" ca="1">IF(Q22=C22,SUM(IF(($BR$41:$BR$49=C22)*($BS$40:$CA$40=Q18),$BS$41:$CA$49)),0)</f>
        <v>0</v>
      </c>
      <c r="W46" s="2">
        <f t="array" aca="1" ref="W46" ca="1">IF(Q22=C22,SUM(IF(($BR$41:$BR$49=C22)*($BS$40:$CA$40=Q19),$BS$41:$CA$49)),0)</f>
        <v>0</v>
      </c>
      <c r="X46" s="2">
        <f t="array" aca="1" ref="X46" ca="1">IF(Q22=C22,SUM(IF(($BR$41:$BR$49=C22)*($BS$40:$CA$40=Q20),$BS$41:$CA$49)),0)</f>
        <v>0</v>
      </c>
      <c r="Y46" s="2">
        <f t="array" aca="1" ref="Y46" ca="1">IF(Q22=C22,SUM(IF(($BR$41:$BR$49=C22)*($BS$40:$CA$40=Q21),$BS$41:$CA$49)),0)</f>
        <v>0</v>
      </c>
      <c r="Z46" s="2">
        <f t="array" aca="1" ref="Z46" ca="1">IF(Q22=C22,SUM(IF(($BR$41:$BR$49=C22)*($BS$40:$CA$40=Q23),$BS$41:$CA$49)),0)</f>
        <v>0</v>
      </c>
      <c r="AA46" s="2">
        <f t="array" aca="1" ref="AA46" ca="1">IF(Q22=C22,SUM(IF(($BR$41:$BR$49=C22)*($BS$40:$CA$40=Q$24),$BS$41:$CA$49)),0)</f>
        <v>0</v>
      </c>
      <c r="AB46" s="2">
        <f t="array" aca="1" ref="AB46" ca="1">IF(Q22=C22,SUM(IF(($BR$41:$BR$49=C22)*($BS$40:$CA$40=Q$25),$BS$41:$CA$49)),0)</f>
        <v>0</v>
      </c>
      <c r="AC46" s="4">
        <f t="array" aca="1" ref="AC46" ca="1">IF(R22=C22,SUM(IF(($BR$41:$BR$49=C22)*($BS$40:$CA$40=R17),$BS$41:$CA$49)),0)</f>
        <v>0</v>
      </c>
      <c r="AD46" s="2">
        <f t="array" aca="1" ref="AD46" ca="1">IF(R22=C22,SUM(IF(($BR$41:$BR$49=C22)*($BS$40:$CA$40=R18),$BS$41:$CA$49)),0)</f>
        <v>0</v>
      </c>
      <c r="AE46" s="2">
        <f t="array" aca="1" ref="AE46" ca="1">IF(R22=C22,SUM(IF(($BR$41:$BR$49=C22)*($BS$40:$CA$40=R19),$BS$41:$CA$49)),0)</f>
        <v>0</v>
      </c>
      <c r="AF46" s="2">
        <f t="array" aca="1" ref="AF46" ca="1">IF(R22=C22,SUM(IF(($BR$41:$BR$49=C22)*($BS$40:$CA$40=R20),$BS$41:$CA$49)),0)</f>
        <v>0</v>
      </c>
      <c r="AG46" s="2">
        <f t="array" aca="1" ref="AG46" ca="1">IF(R22=C22,SUM(IF(($BR$41:$BR$49=C22)*($BS$40:$CA$40=R21),$BS$41:$CA$49)),0)</f>
        <v>0</v>
      </c>
      <c r="AH46" s="2">
        <f t="array" aca="1" ref="AH46" ca="1">IF(R22=C22,SUM(IF(($BR$41:$BR$49=C22)*($BS$40:$CA$40=R23),$BS$41:$CA$49)),0)</f>
        <v>0</v>
      </c>
      <c r="AI46" s="2">
        <f t="array" aca="1" ref="AI46" ca="1">IF(R22=C22,SUM(IF(($BR$41:$BR$49=C22)*($BS$40:$CA$40=R$24),$BS$41:$CA$49)),0)</f>
        <v>0</v>
      </c>
      <c r="AJ46" s="2">
        <f t="array" aca="1" ref="AJ46" ca="1">IF(R22=C22,SUM(IF(($BR$41:$BR$49=C22)*($BS$40:$CA$40=R$25),$BS$41:$CA$49)),0)</f>
        <v>0</v>
      </c>
      <c r="AK46" s="4">
        <f t="array" aca="1" ref="AK46" ca="1">IF(S22=C22,SUM(IF(($BR$41:$BR$49=C22)*($BS$40:$CA$40=S17),$BS$41:$CA$49)),0)</f>
        <v>0</v>
      </c>
      <c r="AL46" s="2">
        <f t="array" aca="1" ref="AL46" ca="1">IF(S22=C22,SUM(IF(($BR$41:$BR$49=C22)*($BS$40:$CA$40=S18),$BS$41:$CA$49)),0)</f>
        <v>0</v>
      </c>
      <c r="AM46" s="2">
        <f t="array" aca="1" ref="AM46" ca="1">IF(S22=C22,SUM(IF(($BR$41:$BR$49=C22)*($BS$40:$CA$40=S19),$BS$41:$CA$49)),0)</f>
        <v>0</v>
      </c>
      <c r="AN46" s="2">
        <f t="array" aca="1" ref="AN46" ca="1">IF(S22=C22,SUM(IF(($BR$41:$BR$49=C22)*($BS$40:$CA$40=S20),$BS$41:$CA$49)),0)</f>
        <v>0</v>
      </c>
      <c r="AO46" s="2">
        <f t="array" aca="1" ref="AO46" ca="1">IF(S22=C22,SUM(IF(($BR$41:$BR$49=C22)*($BS$40:$CA$40=S21),$BS$41:$CA$49)),0)</f>
        <v>0</v>
      </c>
      <c r="AP46" s="2">
        <f t="array" aca="1" ref="AP46" ca="1">IF(S22=C22,SUM(IF(($BR$41:$BR$49=C22)*($BS$40:$CA$40=S23),$BS$41:$CA$49)),0)</f>
        <v>0</v>
      </c>
      <c r="AQ46" s="2">
        <f t="array" aca="1" ref="AQ46" ca="1">IF(S22=C22,SUM(IF(($BR$41:$BR$49=C22)*($BS$40:$CA$40=S$24),$BS$41:$CA$49)),0)</f>
        <v>0</v>
      </c>
      <c r="AR46" s="2">
        <f t="array" aca="1" ref="AR46" ca="1">IF(S22=C22,SUM(IF(($BR$41:$BR$49=C22)*($BS$40:$CA$40=S$25),$BS$41:$CA$49)),0)</f>
        <v>0</v>
      </c>
      <c r="AS46" s="4">
        <f t="array" aca="1" ref="AS46" ca="1">IF(T22=C22,SUM(IF(($BR$41:$BR$49=C22)*($BS$40:$CA$40=T17),$BS$41:$CA$49)),0)</f>
        <v>0</v>
      </c>
      <c r="AT46" s="2">
        <f t="array" aca="1" ref="AT46" ca="1">IF(T22=C22,SUM(IF(($BR$41:$BR$49=C22)*($BS$40:$CA$40=T18),$BS$41:$CA$49)),0)</f>
        <v>0</v>
      </c>
      <c r="AU46" s="2">
        <f t="array" aca="1" ref="AU46" ca="1">IF(T22=C22,SUM(IF(($BR$41:$BR$49=C22)*($BS$40:$CA$40=T19),$BS$41:$CA$49)),0)</f>
        <v>0</v>
      </c>
      <c r="AV46" s="2">
        <f t="array" aca="1" ref="AV46" ca="1">IF(T22=C22,SUM(IF(($BR$41:$BR$49=C22)*($BS$40:$CA$40=T20),$BS$41:$CA$49)),0)</f>
        <v>0</v>
      </c>
      <c r="AW46" s="2">
        <f t="array" aca="1" ref="AW46" ca="1">IF(T22=C22,SUM(IF(($BR$41:$BR$49=C22)*($BS$40:$CA$40=T21),$BS$41:$CA$49)),0)</f>
        <v>0</v>
      </c>
      <c r="AX46" s="2">
        <f t="array" aca="1" ref="AX46" ca="1">IF(T22=C22,SUM(IF(($BR$41:$BR$49=C22)*($BS$40:$CA$40=T23),$BS$41:$CA$49)),0)</f>
        <v>0</v>
      </c>
      <c r="AY46" s="2">
        <f t="array" aca="1" ref="AY46" ca="1">IF(T22=C22,SUM(IF(($BR$41:$BR$49=C22)*($BS$40:$CA$40=T$24),$BS$41:$CA$49)),0)</f>
        <v>0</v>
      </c>
      <c r="AZ46" s="2">
        <f t="array" aca="1" ref="AZ46" ca="1">IF(T22=C22,SUM(IF(($BR$41:$BR$49=C22)*($BS$40:$CA$40=T$25),$BS$41:$CA$49)),0)</f>
        <v>0</v>
      </c>
      <c r="BA46" s="4">
        <f t="array" aca="1" ref="BA46" ca="1">IF(U22=C22,SUM(IF(($BR$41:$BR$49=C22)*($BS$40:$CA$40=U$17),$BS$41:$CA$49)),0)</f>
        <v>0</v>
      </c>
      <c r="BB46" s="2">
        <f t="array" aca="1" ref="BB46" ca="1">IF(U22=C22,SUM(IF(($BR$41:$BR$49=C22)*($BS$40:$CA$40=U$18),$BS$41:$CA$49)),0)</f>
        <v>0</v>
      </c>
      <c r="BC46" s="2">
        <f t="array" aca="1" ref="BC46" ca="1">IF(U22=C22,SUM(IF(($BR$41:$BR$49=C22)*($BS$40:$CA$40=U$19),$BS$41:$CA$49)),0)</f>
        <v>0</v>
      </c>
      <c r="BD46" s="2">
        <f t="array" aca="1" ref="BD46" ca="1">IF(U22=C22,SUM(IF(($BR$41:$BR$49=C22)*($BS$40:$CA$40=U$20),$BS$41:$CA$49)),0)</f>
        <v>0</v>
      </c>
      <c r="BE46" s="2">
        <f t="array" aca="1" ref="BE46" ca="1">IF(U22=C22,SUM(IF(($BR$41:$BR$49=C22)*($BS$40:$CA$40=U$21),$BS$41:$CA$49)),0)</f>
        <v>0</v>
      </c>
      <c r="BF46" s="2">
        <f t="array" aca="1" ref="BF46" ca="1">IF(U22=C22,SUM(IF(($BR$41:$BR$49=C22)*($BS$40:$CA$40=U$23),$BS$41:$CA$49)),0)</f>
        <v>0</v>
      </c>
      <c r="BG46" s="2">
        <f t="array" aca="1" ref="BG46" ca="1">IF(U22=C22,SUM(IF(($BR$41:$BR$49=C22)*($BS$40:$CA$40=U$24),$BS$41:$CA$49)),0)</f>
        <v>0</v>
      </c>
      <c r="BH46" s="2">
        <f t="array" aca="1" ref="BH46" ca="1">IF(U22=C22,SUM(IF(($BR$41:$BR$49=C22)*($BS$40:$CA$40=U$25),$BS$41:$CA$49)),0)</f>
        <v>0</v>
      </c>
      <c r="BI46" s="4">
        <f t="array" aca="1" ref="BI46" ca="1">IF(V22=C22,SUM(IF(($BR$41:$BR$49=C22)*($BS$40:$CA$40=V$18),$BS$41:$CA$49)),0)</f>
        <v>0</v>
      </c>
      <c r="BJ46" s="2">
        <f t="array" aca="1" ref="BJ46" ca="1">IF(V22=C22,SUM(IF(($BR$41:$BR$49=C22)*($BS$40:$CA$40=V$19),$BS$41:$CA$49)),0)</f>
        <v>0</v>
      </c>
      <c r="BK46" s="2">
        <f t="array" aca="1" ref="BK46" ca="1">IF(V22=C22,SUM(IF(($BR$41:$BR$49=C22)*($BS$40:$CA$40=V$20),$BS$41:$CA$49)),0)</f>
        <v>0</v>
      </c>
      <c r="BL46" s="2">
        <f t="array" aca="1" ref="BL46" ca="1">IF(V22=C22,SUM(IF(($BR$41:$BR$49=C22)*($BS$40:$CA$40=V$21),$BS$41:$CA$49)),0)</f>
        <v>0</v>
      </c>
      <c r="BM46" s="2">
        <f t="array" aca="1" ref="BM46" ca="1">IF(V22=C22,SUM(IF(($BR$41:$BR$49=C22)*($BS$40:$CA$40=V$22),$BS$41:$CA$49)),0)</f>
        <v>0</v>
      </c>
      <c r="BN46" s="2">
        <f t="array" aca="1" ref="BN46" ca="1">IF(V22=C22,SUM(IF(($BR$41:$BR$49=C22)*($BS$40:$CA$40=V$23),$BS$41:$CA$49)),0)</f>
        <v>0</v>
      </c>
      <c r="BO46" s="2">
        <f t="array" aca="1" ref="BO46" ca="1">IF(V22=C22,SUM(IF(($BR$41:$BR$49=C22)*($BS$40:$CA$40=V$24),$BS$41:$CA$49)),0)</f>
        <v>0</v>
      </c>
      <c r="BP46" s="13">
        <f t="array" aca="1" ref="BP46" ca="1">IF(V22=C22,SUM(IF(($BR$41:$BR$49=C22)*($BS$40:$CA$40=V$25),$BS$41:$CA$49)),0)</f>
        <v>0</v>
      </c>
      <c r="BR46" s="2" t="str">
        <f t="shared" si="59"/>
        <v/>
      </c>
      <c r="BS46" s="7">
        <f ca="1">IF(BX41="","",-1*BX41)</f>
        <v>0</v>
      </c>
      <c r="BT46" s="7">
        <f ca="1">IF(BX42="","",-1*BX42)</f>
        <v>0</v>
      </c>
      <c r="BU46" s="7">
        <f ca="1">IF(BX43="","",-1*BX43)</f>
        <v>0</v>
      </c>
      <c r="BV46" s="7">
        <f ca="1">IF(BX44="","",-1*BX44)</f>
        <v>0</v>
      </c>
      <c r="BW46" s="7">
        <f ca="1">IF(BX45="","",-1*BX45)</f>
        <v>0</v>
      </c>
      <c r="BX46" s="5"/>
      <c r="BY46" s="6">
        <f ca="1">BY35-BX36</f>
        <v>0</v>
      </c>
      <c r="BZ46" s="6">
        <f ca="1">BZ35-BX37</f>
        <v>0</v>
      </c>
      <c r="CA46" s="6">
        <f ca="1">CA35-BX38</f>
        <v>0</v>
      </c>
    </row>
    <row r="47" spans="2:79" s="2" customFormat="1" x14ac:dyDescent="0.25">
      <c r="E47" s="12">
        <f t="array" aca="1" ref="E47" ca="1">IF(O23=C23,SUM(IF(($BR$41:$BR$49=C23)*($BS$40:$CA$40=O$17),$BS$41:$CA$49)),0)</f>
        <v>0</v>
      </c>
      <c r="F47" s="2">
        <f t="array" aca="1" ref="F47" ca="1">IF(O23=C23,SUM(IF(($BR$41:$BR$49=C23)*($BS$40:$CA$40=O$18),$BS$41:$CA$49)),0)</f>
        <v>0</v>
      </c>
      <c r="G47" s="2">
        <f t="array" aca="1" ref="G47" ca="1">IF(O23=C23,SUM(IF(($BR$41:$BR$49=C23)*($BS$40:$CA$40=O$19),$BS$41:$CA$49)),0)</f>
        <v>0</v>
      </c>
      <c r="H47" s="2">
        <f t="array" aca="1" ref="H47" ca="1">IF(O23=C23,SUM(IF(($BR$41:$BR$49=C23)*($BS$40:$CA$40=O$20),$BS$41:$CA$49)),0)</f>
        <v>0</v>
      </c>
      <c r="I47" s="2">
        <f t="array" aca="1" ref="I47" ca="1">IF(O23=C23,SUM(IF(($BR$41:$BR$49=C23)*($BS$40:$CA$40=O$21),$BS$41:$CA$49)),0)</f>
        <v>0</v>
      </c>
      <c r="J47" s="2">
        <f t="array" aca="1" ref="J47" ca="1">IF(O23=C23,SUM(IF(($BR$41:$BR$49=C23)*($BS$40:$CA$40=O$22),$BS$41:$CA$49)),0)</f>
        <v>0</v>
      </c>
      <c r="K47" s="2">
        <f t="array" aca="1" ref="K47" ca="1">IF(O23=C23,SUM(IF(($BR$41:$BR$49=C23)*($BS$40:$CA$40=O$24),$BS$41:$CA$49)),0)</f>
        <v>0</v>
      </c>
      <c r="L47" s="2">
        <f t="array" aca="1" ref="L47" ca="1">IF(O23=C23,SUM(IF(($BR$41:$BR$49=C23)*($BS$40:$CA$40=O$25),$BS$41:$CA$49)),0)</f>
        <v>0</v>
      </c>
      <c r="M47" s="4">
        <f t="array" aca="1" ref="M47" ca="1">IF(P23=C23,SUM(IF(($BR$41:$BR$49=C23)*($BS$40:$CA$40=P$17),$BS$41:$CA$49)),0)</f>
        <v>0</v>
      </c>
      <c r="N47" s="2">
        <f t="array" aca="1" ref="N47" ca="1">IF(P23=C23,SUM(IF(($BR$41:$BR$49=C23)*($BS$40:$CA$40=P$18),$BS$41:$CA$49)),0)</f>
        <v>0</v>
      </c>
      <c r="O47" s="2">
        <f t="array" aca="1" ref="O47" ca="1">IF(P23=C23,SUM(IF(($BR$41:$BR$49=C23)*($BS$40:$CA$40=P$19),$BS$41:$CA$49)),0)</f>
        <v>0</v>
      </c>
      <c r="P47" s="2">
        <f t="array" aca="1" ref="P47" ca="1">IF(P23=C23,SUM(IF(($BR$41:$BR$49=C23)*($BS$40:$CA$40=P$20),$BS$41:$CA$49)),0)</f>
        <v>0</v>
      </c>
      <c r="Q47" s="2">
        <f t="array" aca="1" ref="Q47" ca="1">IF(P23=C23,SUM(IF(($BR$41:$BR$49=C23)*($BS$40:$CA$40=P$21),$BS$41:$CA$49)),0)</f>
        <v>0</v>
      </c>
      <c r="R47" s="2">
        <f t="array" aca="1" ref="R47" ca="1">IF(P23=C23,SUM(IF(($BR$41:$BR$49=C23)*($BS$40:$CA$40=P$22),$BS$41:$CA$49)),0)</f>
        <v>0</v>
      </c>
      <c r="S47" s="2">
        <f t="array" aca="1" ref="S47" ca="1">IF(P23=C23,SUM(IF(($BR$41:$BR$49=C23)*($BS$40:$CA$40=P$24),$BS$41:$CA$49)),0)</f>
        <v>0</v>
      </c>
      <c r="T47" s="2">
        <f t="array" aca="1" ref="T47" ca="1">IF(P23=C23,SUM(IF(($BR$41:$BR$49=C23)*($BS$40:$CA$40=P$25),$BS$41:$CA$49)),0)</f>
        <v>0</v>
      </c>
      <c r="U47" s="4">
        <f t="array" aca="1" ref="U47" ca="1">IF(Q23=C23,SUM(IF(($BR$41:$BR$49=C23)*($BS$40:$CA$40=Q$17),$BS$41:$CA$49)),0)</f>
        <v>0</v>
      </c>
      <c r="V47" s="2">
        <f t="array" aca="1" ref="V47" ca="1">IF(Q23=C23,SUM(IF(($BR$41:$BR$49=C23)*($BS$40:$CA$40=Q$18),$BS$41:$CA$49)),0)</f>
        <v>0</v>
      </c>
      <c r="W47" s="2">
        <f t="array" aca="1" ref="W47" ca="1">IF(Q23=C23,SUM(IF(($BR$41:$BR$49=C23)*($BS$40:$CA$40=Q$19),$BS$41:$CA$49)),0)</f>
        <v>0</v>
      </c>
      <c r="X47" s="2">
        <f t="array" aca="1" ref="X47" ca="1">IF(Q23=C23,SUM(IF(($BR$41:$BR$49=C23)*($BS$40:$CA$40=Q$20),$BS$41:$CA$49)),0)</f>
        <v>0</v>
      </c>
      <c r="Y47" s="2">
        <f t="array" aca="1" ref="Y47" ca="1">IF(Q23=C23,SUM(IF(($BR$41:$BR$49=C23)*($BS$40:$CA$40=Q$21),$BS$41:$CA$49)),0)</f>
        <v>0</v>
      </c>
      <c r="Z47" s="2">
        <f t="array" aca="1" ref="Z47" ca="1">IF(Q23=C23,SUM(IF(($BR$41:$BR$49=C23)*($BS$40:$CA$40=Q$22),$BS$41:$CA$49)),0)</f>
        <v>0</v>
      </c>
      <c r="AA47" s="2">
        <f t="array" aca="1" ref="AA47" ca="1">IF(Q23=C23,SUM(IF(($BR$41:$BR$49=C23)*($BS$40:$CA$40=Q$24),$BS$41:$CA$49)),0)</f>
        <v>0</v>
      </c>
      <c r="AB47" s="2">
        <f t="array" aca="1" ref="AB47" ca="1">IF(Q23=C23,SUM(IF(($BR$41:$BR$49=C23)*($BS$40:$CA$40=Q$25),$BS$41:$CA$49)),0)</f>
        <v>0</v>
      </c>
      <c r="AC47" s="4">
        <f t="array" aca="1" ref="AC47" ca="1">IF(R23=C23,SUM(IF(($BR$41:$BR$49=C23)*($BS$40:$CA$40=R$17),$BS$41:$CA$49)),0)</f>
        <v>0</v>
      </c>
      <c r="AD47" s="2">
        <f t="array" aca="1" ref="AD47" ca="1">IF(R23=C23,SUM(IF(($BR$41:$BR$49=C23)*($BS$40:$CA$40=R$18),$BS$41:$CA$49)),0)</f>
        <v>0</v>
      </c>
      <c r="AE47" s="2">
        <f t="array" aca="1" ref="AE47" ca="1">IF(R23=C23,SUM(IF(($BR$41:$BR$49=C23)*($BS$40:$CA$40=R$19),$BS$41:$CA$49)),0)</f>
        <v>0</v>
      </c>
      <c r="AF47" s="2">
        <f t="array" aca="1" ref="AF47" ca="1">IF(R23=C23,SUM(IF(($BR$41:$BR$49=C23)*($BS$40:$CA$40=R$20),$BS$41:$CA$49)),0)</f>
        <v>0</v>
      </c>
      <c r="AG47" s="2">
        <f t="array" aca="1" ref="AG47" ca="1">IF(R23=C23,SUM(IF(($BR$41:$BR$49=C23)*($BS$40:$CA$40=R$21),$BS$41:$CA$49)),0)</f>
        <v>0</v>
      </c>
      <c r="AH47" s="2">
        <f t="array" aca="1" ref="AH47" ca="1">IF(R23=C23,SUM(IF(($BR$41:$BR$49=C23)*($BS$40:$CA$40=R$22),$BS$41:$CA$49)),0)</f>
        <v>0</v>
      </c>
      <c r="AI47" s="2">
        <f t="array" aca="1" ref="AI47" ca="1">IF(R23=C23,SUM(IF(($BR$41:$BR$49=C23)*($BS$40:$CA$40=R$24),$BS$41:$CA$49)),0)</f>
        <v>0</v>
      </c>
      <c r="AJ47" s="2">
        <f t="array" aca="1" ref="AJ47" ca="1">IF(R23=C23,SUM(IF(($BR$41:$BR$49=C23)*($BS$40:$CA$40=R$25),$BS$41:$CA$49)),0)</f>
        <v>0</v>
      </c>
      <c r="AK47" s="4">
        <f t="array" aca="1" ref="AK47" ca="1">IF(S23=C23,SUM(IF(($BR$41:$BR$49=C23)*($BS$40:$CA$40=S$17),$BS$41:$CA$49)),0)</f>
        <v>0</v>
      </c>
      <c r="AL47" s="2">
        <f t="array" aca="1" ref="AL47" ca="1">IF(S23=C23,SUM(IF(($BR$41:$BR$49=C23)*($BS$40:$CA$40=S$18),$BS$41:$CA$49)),0)</f>
        <v>0</v>
      </c>
      <c r="AM47" s="2">
        <f t="array" aca="1" ref="AM47" ca="1">IF(S23=C23,SUM(IF(($BR$41:$BR$49=C23)*($BS$40:$CA$40=S$19),$BS$41:$CA$49)),0)</f>
        <v>0</v>
      </c>
      <c r="AN47" s="2">
        <f t="array" aca="1" ref="AN47" ca="1">IF(S23=C23,SUM(IF(($BR$41:$BR$49=C23)*($BS$40:$CA$40=S$20),$BS$41:$CA$49)),0)</f>
        <v>0</v>
      </c>
      <c r="AO47" s="2">
        <f t="array" aca="1" ref="AO47" ca="1">IF(S23=C23,SUM(IF(($BR$41:$BR$49=C23)*($BS$40:$CA$40=S$21),$BS$41:$CA$49)),0)</f>
        <v>0</v>
      </c>
      <c r="AP47" s="2">
        <f t="array" aca="1" ref="AP47" ca="1">IF(S23=C23,SUM(IF(($BR$41:$BR$49=C23)*($BS$40:$CA$40=S$22),$BS$41:$CA$49)),0)</f>
        <v>0</v>
      </c>
      <c r="AQ47" s="2">
        <f t="array" aca="1" ref="AQ47" ca="1">IF(S23=C23,SUM(IF(($BR$41:$BR$49=C23)*($BS$40:$CA$40=S$24),$BS$41:$CA$49)),0)</f>
        <v>0</v>
      </c>
      <c r="AR47" s="2">
        <f t="array" aca="1" ref="AR47" ca="1">IF(S23=C23,SUM(IF(($BR$41:$BR$49=C23)*($BS$40:$CA$40=S$25),$BS$41:$CA$49)),0)</f>
        <v>0</v>
      </c>
      <c r="AS47" s="4">
        <f t="array" aca="1" ref="AS47" ca="1">IF(T23=C23,SUM(IF(($BR$41:$BR$49=C23)*($BS$40:$CA$40=T$17),$BS$41:$CA$49)),0)</f>
        <v>0</v>
      </c>
      <c r="AT47" s="2">
        <f t="array" aca="1" ref="AT47" ca="1">IF(T23=C23,SUM(IF(($BR$41:$BR$49=C23)*($BS$40:$CA$40=T$18),$BS$41:$CA$49)),0)</f>
        <v>0</v>
      </c>
      <c r="AU47" s="2">
        <f t="array" aca="1" ref="AU47" ca="1">IF(T23=C23,SUM(IF(($BR$41:$BR$49=C23)*($BS$40:$CA$40=T$19),$BS$41:$CA$49)),0)</f>
        <v>0</v>
      </c>
      <c r="AV47" s="2">
        <f t="array" aca="1" ref="AV47" ca="1">IF(T23=C23,SUM(IF(($BR$41:$BR$49=C23)*($BS$40:$CA$40=T$20),$BS$41:$CA$49)),0)</f>
        <v>0</v>
      </c>
      <c r="AW47" s="2">
        <f t="array" aca="1" ref="AW47" ca="1">IF(T23=C23,SUM(IF(($BR$41:$BR$49=C23)*($BS$40:$CA$40=T$21),$BS$41:$CA$49)),0)</f>
        <v>0</v>
      </c>
      <c r="AX47" s="2">
        <f t="array" aca="1" ref="AX47" ca="1">IF(T23=C23,SUM(IF(($BR$41:$BR$49=C23)*($BS$40:$CA$40=T$22),$BS$41:$CA$49)),0)</f>
        <v>0</v>
      </c>
      <c r="AY47" s="2">
        <f t="array" aca="1" ref="AY47" ca="1">IF(T23=C23,SUM(IF(($BR$41:$BR$49=C23)*($BS$40:$CA$40=T$24),$BS$41:$CA$49)),0)</f>
        <v>0</v>
      </c>
      <c r="AZ47" s="2">
        <f t="array" aca="1" ref="AZ47" ca="1">IF(T23=C23,SUM(IF(($BR$41:$BR$49=C23)*($BS$40:$CA$40=T$25),$BS$41:$CA$49)),0)</f>
        <v>0</v>
      </c>
      <c r="BA47" s="4">
        <f t="array" aca="1" ref="BA47" ca="1">IF(U23=C23,SUM(IF(($BR$41:$BR$49=C23)*($BS$40:$CA$40=U$17),$BS$41:$CA$49)),0)</f>
        <v>0</v>
      </c>
      <c r="BB47" s="2">
        <f t="array" aca="1" ref="BB47" ca="1">IF(U23=C23,SUM(IF(($BR$41:$BR$49=C23)*($BS$40:$CA$40=U$18),$BS$41:$CA$49)),0)</f>
        <v>0</v>
      </c>
      <c r="BC47" s="2">
        <f t="array" aca="1" ref="BC47" ca="1">IF(U23=C23,SUM(IF(($BR$41:$BR$49=C23)*($BS$40:$CA$40=U$19),$BS$41:$CA$49)),0)</f>
        <v>0</v>
      </c>
      <c r="BD47" s="2">
        <f t="array" aca="1" ref="BD47" ca="1">IF(U23=C23,SUM(IF(($BR$41:$BR$49=C23)*($BS$40:$CA$40=U$20),$BS$41:$CA$49)),0)</f>
        <v>0</v>
      </c>
      <c r="BE47" s="2">
        <f t="array" aca="1" ref="BE47" ca="1">IF(U23=C23,SUM(IF(($BR$41:$BR$49=C23)*($BS$40:$CA$40=U$21),$BS$41:$CA$49)),0)</f>
        <v>0</v>
      </c>
      <c r="BF47" s="2">
        <f t="array" aca="1" ref="BF47" ca="1">IF(U23=C23,SUM(IF(($BR$41:$BR$49=C23)*($BS$40:$CA$40=U$22),$BS$41:$CA$49)),0)</f>
        <v>0</v>
      </c>
      <c r="BG47" s="2">
        <f t="array" aca="1" ref="BG47" ca="1">IF(U23=C23,SUM(IF(($BR$41:$BR$49=C23)*($BS$40:$CA$40=U$24),$BS$41:$CA$49)),0)</f>
        <v>0</v>
      </c>
      <c r="BH47" s="2">
        <f t="array" aca="1" ref="BH47" ca="1">IF(U23=C23,SUM(IF(($BR$41:$BR$49=C23)*($BS$40:$CA$40=U$25),$BS$41:$CA$49)),0)</f>
        <v>0</v>
      </c>
      <c r="BI47" s="4">
        <f t="array" aca="1" ref="BI47" ca="1">IF(V23=C23,SUM(IF(($BR$41:$BR$49=C23)*($BS$40:$CA$40=V$18),$BS$41:$CA$49)),0)</f>
        <v>0</v>
      </c>
      <c r="BJ47" s="2">
        <f t="array" aca="1" ref="BJ47" ca="1">IF(V23=C23,SUM(IF(($BR$41:$BR$49=C23)*($BS$40:$CA$40=V$19),$BS$41:$CA$49)),0)</f>
        <v>0</v>
      </c>
      <c r="BK47" s="2">
        <f t="array" aca="1" ref="BK47" ca="1">IF(V23=C23,SUM(IF(($BR$41:$BR$49=C23)*($BS$40:$CA$40=V$20),$BS$41:$CA$49)),0)</f>
        <v>0</v>
      </c>
      <c r="BL47" s="2">
        <f t="array" aca="1" ref="BL47" ca="1">IF(V23=C23,SUM(IF(($BR$41:$BR$49=C23)*($BS$40:$CA$40=V$21),$BS$41:$CA$49)),0)</f>
        <v>0</v>
      </c>
      <c r="BM47" s="2">
        <f t="array" aca="1" ref="BM47" ca="1">IF(V23=C23,SUM(IF(($BR$41:$BR$49=C23)*($BS$40:$CA$40=V$22),$BS$41:$CA$49)),0)</f>
        <v>0</v>
      </c>
      <c r="BN47" s="2">
        <f t="array" aca="1" ref="BN47" ca="1">IF(V23=C23,SUM(IF(($BR$41:$BR$49=C23)*($BS$40:$CA$40=V$23),$BS$41:$CA$49)),0)</f>
        <v>0</v>
      </c>
      <c r="BO47" s="2">
        <f t="array" aca="1" ref="BO47" ca="1">IF(V23=C23,SUM(IF(($BR$41:$BR$49=C23)*($BS$40:$CA$40=V$24),$BS$41:$CA$49)),0)</f>
        <v>0</v>
      </c>
      <c r="BP47" s="13">
        <f t="array" aca="1" ref="BP47" ca="1">IF(V23=C23,SUM(IF(($BR$41:$BR$49=C23)*($BS$40:$CA$40=V$25),$BS$41:$CA$49)),0)</f>
        <v>0</v>
      </c>
      <c r="BR47" s="2" t="str">
        <f t="shared" si="59"/>
        <v/>
      </c>
      <c r="BS47" s="7">
        <f ca="1">IF(BY41="","",-1*BY41)</f>
        <v>0</v>
      </c>
      <c r="BT47" s="7">
        <f ca="1">IF(BY42="","",-1*BY42)</f>
        <v>0</v>
      </c>
      <c r="BU47" s="7">
        <f ca="1">IF(BY43="","",-1*BY43)</f>
        <v>0</v>
      </c>
      <c r="BV47" s="7">
        <f ca="1">IF(BY44="","",-1*BY44)</f>
        <v>0</v>
      </c>
      <c r="BW47" s="7">
        <f ca="1">IF(BY45="","",-1*BY45)</f>
        <v>0</v>
      </c>
      <c r="BX47" s="7">
        <f ca="1">IF(BY46="","",-1*BY46)</f>
        <v>0</v>
      </c>
      <c r="BY47" s="5"/>
      <c r="BZ47" s="6">
        <f ca="1">BZ36-BY37</f>
        <v>0</v>
      </c>
      <c r="CA47" s="6">
        <f ca="1">CA36-BY38</f>
        <v>0</v>
      </c>
    </row>
    <row r="48" spans="2:79" s="2" customFormat="1" x14ac:dyDescent="0.25">
      <c r="E48" s="12">
        <f t="array" aca="1" ref="E48" ca="1">IF(O24=C24,SUM(IF(($BR$41:$BR$49=C24)*($BS$40:$CA$40=O$17),$BS$41:$CA$49)),0)</f>
        <v>0</v>
      </c>
      <c r="F48" s="2">
        <f t="array" aca="1" ref="F48" ca="1">IF(O24=C24,SUM(IF(($BR$41:$BR$49=C24)*($BS$40:$CA$40=O$18),$BS$41:$CA$49)),0)</f>
        <v>0</v>
      </c>
      <c r="G48" s="2">
        <f t="array" aca="1" ref="G48" ca="1">IF(O24=C24,SUM(IF(($BR$41:$BR$49=C24)*($BS$40:$CA$40=O$19),$BS$41:$CA$49)),0)</f>
        <v>0</v>
      </c>
      <c r="H48" s="2">
        <f t="array" aca="1" ref="H48" ca="1">IF(O24=C24,SUM(IF(($BR$41:$BR$49=C24)*($BS$40:$CA$40=O$20),$BS$41:$CA$49)),0)</f>
        <v>0</v>
      </c>
      <c r="I48" s="2">
        <f t="array" aca="1" ref="I48" ca="1">IF(O24=C24,SUM(IF(($BR$41:$BR$49=C24)*($BS$40:$CA$40=O$21),$BS$41:$CA$49)),0)</f>
        <v>0</v>
      </c>
      <c r="J48" s="2">
        <f t="array" aca="1" ref="J48" ca="1">IF(O24=C24,SUM(IF(($BR$41:$BR$49=C24)*($BS$40:$CA$40=O$22),$BS$41:$CA$49)),0)</f>
        <v>0</v>
      </c>
      <c r="K48" s="2">
        <f t="array" aca="1" ref="K48" ca="1">IF(O24=C24,SUM(IF(($BR$41:$BR$49=C24)*($BS$40:$CA$40=O$23),$BS$41:$CA$49)),0)</f>
        <v>0</v>
      </c>
      <c r="L48" s="2">
        <f t="array" aca="1" ref="L48" ca="1">IF(O24=C24,SUM(IF(($BR$41:$BR$49=C24)*($BS$40:$CA$40=O$25),$BS$41:$CA$49)),0)</f>
        <v>0</v>
      </c>
      <c r="M48" s="4">
        <f t="array" aca="1" ref="M48" ca="1">IF(P24=C24,SUM(IF(($BR$41:$BR$49=C24)*($BS$40:$CA$40=P$17),$BS$41:$CA$49)),0)</f>
        <v>0</v>
      </c>
      <c r="N48" s="2">
        <f t="array" aca="1" ref="N48" ca="1">IF(P24=C24,SUM(IF(($BR$41:$BR$49=C24)*($BS$40:$CA$40=P$18),$BS$41:$CA$49)),0)</f>
        <v>0</v>
      </c>
      <c r="O48" s="2">
        <f t="array" aca="1" ref="O48" ca="1">IF(P24=C24,SUM(IF(($BR$41:$BR$49=C24)*($BS$40:$CA$40=P$19),$BS$41:$CA$49)),0)</f>
        <v>0</v>
      </c>
      <c r="P48" s="2">
        <f t="array" aca="1" ref="P48" ca="1">IF(P24=C24,SUM(IF(($BR$41:$BR$49=C24)*($BS$40:$CA$40=P$20),$BS$41:$CA$49)),0)</f>
        <v>0</v>
      </c>
      <c r="Q48" s="2">
        <f t="array" aca="1" ref="Q48" ca="1">IF(P24=C24,SUM(IF(($BR$41:$BR$49=C24)*($BS$40:$CA$40=P$21),$BS$41:$CA$49)),0)</f>
        <v>0</v>
      </c>
      <c r="R48" s="2">
        <f t="array" aca="1" ref="R48" ca="1">IF(P24=C24,SUM(IF(($BR$41:$BR$49=C24)*($BS$40:$CA$40=P$22),$BS$41:$CA$49)),0)</f>
        <v>0</v>
      </c>
      <c r="S48" s="2">
        <f t="array" aca="1" ref="S48" ca="1">IF(P24=C24,SUM(IF(($BR$41:$BR$49=C24)*($BS$40:$CA$40=P$23),$BS$41:$CA$49)),0)</f>
        <v>0</v>
      </c>
      <c r="T48" s="2">
        <f t="array" aca="1" ref="T48" ca="1">IF(P24=C24,SUM(IF(($BR$41:$BR$49=C24)*($BS$40:$CA$40=P$25),$BS$41:$CA$49)),0)</f>
        <v>0</v>
      </c>
      <c r="U48" s="4">
        <f t="array" aca="1" ref="U48" ca="1">IF(Q24=C24,SUM(IF(($BR$41:$BR$49=C24)*($BS$40:$CA$40=Q$17),$BS$41:$CA$49)),0)</f>
        <v>0</v>
      </c>
      <c r="V48" s="2">
        <f t="array" aca="1" ref="V48" ca="1">IF(Q24=C24,SUM(IF(($BR$41:$BR$49=C24)*($BS$40:$CA$40=Q$18),$BS$41:$CA$49)),0)</f>
        <v>0</v>
      </c>
      <c r="W48" s="2">
        <f t="array" aca="1" ref="W48" ca="1">IF(Q24=C24,SUM(IF(($BR$41:$BR$49=C24)*($BS$40:$CA$40=Q$19),$BS$41:$CA$49)),0)</f>
        <v>0</v>
      </c>
      <c r="X48" s="2">
        <f t="array" aca="1" ref="X48" ca="1">IF(Q24=C24,SUM(IF(($BR$41:$BR$49=C24)*($BS$40:$CA$40=Q$20),$BS$41:$CA$49)),0)</f>
        <v>0</v>
      </c>
      <c r="Y48" s="2">
        <f t="array" aca="1" ref="Y48" ca="1">IF(Q24=C24,SUM(IF(($BR$41:$BR$49=C24)*($BS$40:$CA$40=Q$21),$BS$41:$CA$49)),0)</f>
        <v>0</v>
      </c>
      <c r="Z48" s="2">
        <f t="array" aca="1" ref="Z48" ca="1">IF(Q24=C24,SUM(IF(($BR$41:$BR$49=C24)*($BS$40:$CA$40=Q$22),$BS$41:$CA$49)),0)</f>
        <v>0</v>
      </c>
      <c r="AA48" s="2">
        <f t="array" aca="1" ref="AA48" ca="1">IF(Q24=C24,SUM(IF(($BR$41:$BR$49=C24)*($BS$40:$CA$40=Q$23),$BS$41:$CA$49)),0)</f>
        <v>0</v>
      </c>
      <c r="AB48" s="2">
        <f t="array" aca="1" ref="AB48" ca="1">IF(Q24=C24,SUM(IF(($BR$41:$BR$49=C24)*($BS$40:$CA$40=Q$25),$BS$41:$CA$49)),0)</f>
        <v>0</v>
      </c>
      <c r="AC48" s="4">
        <f t="array" aca="1" ref="AC48" ca="1">IF(R24=C24,SUM(IF(($BR$41:$BR$49=C24)*($BS$40:$CA$40=R$17),$BS$41:$CA$49)),0)</f>
        <v>0</v>
      </c>
      <c r="AD48" s="2">
        <f t="array" aca="1" ref="AD48" ca="1">IF(R24=C24,SUM(IF(($BR$41:$BR$49=C24)*($BS$40:$CA$40=R$18),$BS$41:$CA$49)),0)</f>
        <v>0</v>
      </c>
      <c r="AE48" s="2">
        <f t="array" aca="1" ref="AE48" ca="1">IF(R24=C24,SUM(IF(($BR$41:$BR$49=C24)*($BS$40:$CA$40=R$19),$BS$41:$CA$49)),0)</f>
        <v>0</v>
      </c>
      <c r="AF48" s="2">
        <f t="array" aca="1" ref="AF48" ca="1">IF(R24=C24,SUM(IF(($BR$41:$BR$49=C24)*($BS$40:$CA$40=R$20),$BS$41:$CA$49)),0)</f>
        <v>0</v>
      </c>
      <c r="AG48" s="2">
        <f t="array" aca="1" ref="AG48" ca="1">IF(R24=C24,SUM(IF(($BR$41:$BR$49=C24)*($BS$40:$CA$40=R$21),$BS$41:$CA$49)),0)</f>
        <v>0</v>
      </c>
      <c r="AH48" s="2">
        <f t="array" aca="1" ref="AH48" ca="1">IF(R24=C24,SUM(IF(($BR$41:$BR$49=C24)*($BS$40:$CA$40=R$22),$BS$41:$CA$49)),0)</f>
        <v>0</v>
      </c>
      <c r="AI48" s="2">
        <f t="array" aca="1" ref="AI48" ca="1">IF(R24=C24,SUM(IF(($BR$41:$BR$49=C24)*($BS$40:$CA$40=R$23),$BS$41:$CA$49)),0)</f>
        <v>0</v>
      </c>
      <c r="AJ48" s="2">
        <f t="array" aca="1" ref="AJ48" ca="1">IF(R24=C24,SUM(IF(($BR$41:$BR$49=C24)*($BS$40:$CA$40=R$25),$BS$41:$CA$49)),0)</f>
        <v>0</v>
      </c>
      <c r="AK48" s="4">
        <f t="array" aca="1" ref="AK48" ca="1">IF(S24=C24,SUM(IF(($BR$41:$BR$49=C24)*($BS$40:$CA$40=S$17),$BS$41:$CA$49)),0)</f>
        <v>0</v>
      </c>
      <c r="AL48" s="2">
        <f t="array" aca="1" ref="AL48" ca="1">IF(S24=C24,SUM(IF(($BR$41:$BR$49=C24)*($BS$40:$CA$40=S$18),$BS$41:$CA$49)),0)</f>
        <v>0</v>
      </c>
      <c r="AM48" s="2">
        <f t="array" aca="1" ref="AM48" ca="1">IF(S24=C24,SUM(IF(($BR$41:$BR$49=C24)*($BS$40:$CA$40=S$19),$BS$41:$CA$49)),0)</f>
        <v>0</v>
      </c>
      <c r="AN48" s="2">
        <f t="array" aca="1" ref="AN48" ca="1">IF(S24=C24,SUM(IF(($BR$41:$BR$49=C24)*($BS$40:$CA$40=S$20),$BS$41:$CA$49)),0)</f>
        <v>0</v>
      </c>
      <c r="AO48" s="2">
        <f t="array" aca="1" ref="AO48" ca="1">IF(S24=C24,SUM(IF(($BR$41:$BR$49=C24)*($BS$40:$CA$40=S$21),$BS$41:$CA$49)),0)</f>
        <v>0</v>
      </c>
      <c r="AP48" s="2">
        <f t="array" aca="1" ref="AP48" ca="1">IF(S24=C24,SUM(IF(($BR$41:$BR$49=C24)*($BS$40:$CA$40=S$22),$BS$41:$CA$49)),0)</f>
        <v>0</v>
      </c>
      <c r="AQ48" s="2">
        <f t="array" aca="1" ref="AQ48" ca="1">IF(S24=C24,SUM(IF(($BR$41:$BR$49=C24)*($BS$40:$CA$40=S$23),$BS$41:$CA$49)),0)</f>
        <v>0</v>
      </c>
      <c r="AR48" s="2">
        <f t="array" aca="1" ref="AR48" ca="1">IF(S24=C24,SUM(IF(($BR$41:$BR$49=C24)*($BS$40:$CA$40=S$25),$BS$41:$CA$49)),0)</f>
        <v>0</v>
      </c>
      <c r="AS48" s="4">
        <f t="array" aca="1" ref="AS48" ca="1">IF(T24=C24,SUM(IF(($BR$41:$BR$49=C24)*($BS$40:$CA$40=T$17),$BS$41:$CA$49)),0)</f>
        <v>0</v>
      </c>
      <c r="AT48" s="2">
        <f t="array" aca="1" ref="AT48" ca="1">IF(T24=C24,SUM(IF(($BR$41:$BR$49=C24)*($BS$40:$CA$40=T$18),$BS$41:$CA$49)),0)</f>
        <v>0</v>
      </c>
      <c r="AU48" s="2">
        <f t="array" aca="1" ref="AU48" ca="1">IF(T24=C24,SUM(IF(($BR$41:$BR$49=C24)*($BS$40:$CA$40=T$19),$BS$41:$CA$49)),0)</f>
        <v>0</v>
      </c>
      <c r="AV48" s="2">
        <f t="array" aca="1" ref="AV48" ca="1">IF(T24=C24,SUM(IF(($BR$41:$BR$49=C24)*($BS$40:$CA$40=T$20),$BS$41:$CA$49)),0)</f>
        <v>0</v>
      </c>
      <c r="AW48" s="2">
        <f t="array" aca="1" ref="AW48" ca="1">IF(T24=C24,SUM(IF(($BR$41:$BR$49=C24)*($BS$40:$CA$40=T$21),$BS$41:$CA$49)),0)</f>
        <v>0</v>
      </c>
      <c r="AX48" s="2">
        <f t="array" aca="1" ref="AX48" ca="1">IF(T24=C24,SUM(IF(($BR$41:$BR$49=C24)*($BS$40:$CA$40=T$22),$BS$41:$CA$49)),0)</f>
        <v>0</v>
      </c>
      <c r="AY48" s="2">
        <f t="array" aca="1" ref="AY48" ca="1">IF(T24=C24,SUM(IF(($BR$41:$BR$49=C24)*($BS$40:$CA$40=T$23),$BS$41:$CA$49)),0)</f>
        <v>0</v>
      </c>
      <c r="AZ48" s="2">
        <f t="array" aca="1" ref="AZ48" ca="1">IF(T24=C24,SUM(IF(($BR$41:$BR$49=C24)*($BS$40:$CA$40=T$25),$BS$41:$CA$49)),0)</f>
        <v>0</v>
      </c>
      <c r="BA48" s="4">
        <f t="array" aca="1" ref="BA48" ca="1">IF(U24=C24,SUM(IF(($BR$41:$BR$49=C24)*($BS$40:$CA$40=U$17),$BS$41:$CA$49)),0)</f>
        <v>0</v>
      </c>
      <c r="BB48" s="2">
        <f t="array" aca="1" ref="BB48" ca="1">IF(U24=C24,SUM(IF(($BR$41:$BR$49=C24)*($BS$40:$CA$40=U$18),$BS$41:$CA$49)),0)</f>
        <v>0</v>
      </c>
      <c r="BC48" s="2">
        <f t="array" aca="1" ref="BC48" ca="1">IF(U24=C24,SUM(IF(($BR$41:$BR$49=C24)*($BS$40:$CA$40=U$19),$BS$41:$CA$49)),0)</f>
        <v>0</v>
      </c>
      <c r="BD48" s="2">
        <f t="array" aca="1" ref="BD48" ca="1">IF(U24=C24,SUM(IF(($BR$41:$BR$49=C24)*($BS$40:$CA$40=U$20),$BS$41:$CA$49)),0)</f>
        <v>0</v>
      </c>
      <c r="BE48" s="2">
        <f t="array" aca="1" ref="BE48" ca="1">IF(U24=C24,SUM(IF(($BR$41:$BR$49=C24)*($BS$40:$CA$40=U$21),$BS$41:$CA$49)),0)</f>
        <v>0</v>
      </c>
      <c r="BF48" s="2">
        <f t="array" aca="1" ref="BF48" ca="1">IF(U24=C24,SUM(IF(($BR$41:$BR$49=C24)*($BS$40:$CA$40=U$22),$BS$41:$CA$49)),0)</f>
        <v>0</v>
      </c>
      <c r="BG48" s="2">
        <f t="array" aca="1" ref="BG48" ca="1">IF(U24=C24,SUM(IF(($BR$41:$BR$49=C24)*($BS$40:$CA$40=U$23),$BS$41:$CA$49)),0)</f>
        <v>0</v>
      </c>
      <c r="BH48" s="2">
        <f t="array" aca="1" ref="BH48" ca="1">IF(U24=C24,SUM(IF(($BR$41:$BR$49=C24)*($BS$40:$CA$40=U$25),$BS$41:$CA$49)),0)</f>
        <v>0</v>
      </c>
      <c r="BI48" s="4">
        <f t="array" aca="1" ref="BI48" ca="1">IF(V24=C24,SUM(IF(($BR$41:$BR$49=C24)*($BS$40:$CA$40=V$18),$BS$41:$CA$49)),0)</f>
        <v>0</v>
      </c>
      <c r="BJ48" s="2">
        <f t="array" aca="1" ref="BJ48" ca="1">IF(V24=C24,SUM(IF(($BR$41:$BR$49=C24)*($BS$40:$CA$40=V$19),$BS$41:$CA$49)),0)</f>
        <v>0</v>
      </c>
      <c r="BK48" s="2">
        <f t="array" aca="1" ref="BK48" ca="1">IF(V24=C24,SUM(IF(($BR$41:$BR$49=C24)*($BS$40:$CA$40=V$20),$BS$41:$CA$49)),0)</f>
        <v>0</v>
      </c>
      <c r="BL48" s="2">
        <f t="array" aca="1" ref="BL48" ca="1">IF(V24=C24,SUM(IF(($BR$41:$BR$49=C24)*($BS$40:$CA$40=V$21),$BS$41:$CA$49)),0)</f>
        <v>0</v>
      </c>
      <c r="BM48" s="2">
        <f t="array" aca="1" ref="BM48" ca="1">IF(V24=C24,SUM(IF(($BR$41:$BR$49=C24)*($BS$40:$CA$40=V$22),$BS$41:$CA$49)),0)</f>
        <v>0</v>
      </c>
      <c r="BN48" s="2">
        <f t="array" aca="1" ref="BN48" ca="1">IF(V24=C24,SUM(IF(($BR$41:$BR$49=C24)*($BS$40:$CA$40=V$23),$BS$41:$CA$49)),0)</f>
        <v>0</v>
      </c>
      <c r="BO48" s="2">
        <f t="array" aca="1" ref="BO48" ca="1">IF(V24=C24,SUM(IF(($BR$41:$BR$49=C24)*($BS$40:$CA$40=V$24),$BS$41:$CA$49)),0)</f>
        <v>0</v>
      </c>
      <c r="BP48" s="13">
        <f t="array" aca="1" ref="BP48" ca="1">IF(V24=C24,SUM(IF(($BR$41:$BR$49=C24)*($BS$40:$CA$40=V$25),$BS$41:$CA$49)),0)</f>
        <v>0</v>
      </c>
      <c r="BR48" s="2" t="str">
        <f t="shared" si="59"/>
        <v/>
      </c>
      <c r="BS48" s="7">
        <f ca="1">IF(BZ41="","",-1*BZ41)</f>
        <v>0</v>
      </c>
      <c r="BT48" s="7">
        <f ca="1">IF(BZ42="","",-1*BZ42)</f>
        <v>0</v>
      </c>
      <c r="BU48" s="7">
        <f ca="1">IF(BZ43="","",-1*BZ43)</f>
        <v>0</v>
      </c>
      <c r="BV48" s="7">
        <f ca="1">IF(BZ44="","",-1*BZ44)</f>
        <v>0</v>
      </c>
      <c r="BW48" s="7">
        <f ca="1">IF(BZ45="","",-1*BZ45)</f>
        <v>0</v>
      </c>
      <c r="BX48" s="7">
        <f ca="1">IF(BZ46="","",-1*BZ46)</f>
        <v>0</v>
      </c>
      <c r="BY48" s="7">
        <f ca="1">IF(BZ47="","",-1*BZ47)</f>
        <v>0</v>
      </c>
      <c r="BZ48" s="5"/>
      <c r="CA48" s="6">
        <f ca="1">CA37-BZ38</f>
        <v>0</v>
      </c>
    </row>
    <row r="49" spans="2:79" s="2" customFormat="1" x14ac:dyDescent="0.25">
      <c r="E49" s="12">
        <f t="array" aca="1" ref="E49" ca="1">IF(O25=C25,SUM(IF(($BR$41:$BR$49=C25)*($BS$40:$CA$40=O$17),$BS$41:$CA$49)),0)</f>
        <v>0</v>
      </c>
      <c r="F49" s="2">
        <f t="array" aca="1" ref="F49" ca="1">IF(O25=C25,SUM(IF(($BR$41:$BR$49=C25)*($BS$40:$CA$40=O$18),$BS$41:$CA$49)),0)</f>
        <v>0</v>
      </c>
      <c r="G49" s="2">
        <f t="array" aca="1" ref="G49" ca="1">IF(O25=C25,SUM(IF(($BR$41:$BR$49=C25)*($BS$40:$CA$40=O$19),$BS$41:$CA$49)),0)</f>
        <v>0</v>
      </c>
      <c r="H49" s="2">
        <f t="array" aca="1" ref="H49" ca="1">IF(O25=C25,SUM(IF(($BR$41:$BR$49=C25)*($BS$40:$CA$40=O$20),$BS$41:$CA$49)),0)</f>
        <v>0</v>
      </c>
      <c r="I49" s="2">
        <f t="array" aca="1" ref="I49" ca="1">IF(O25=C25,SUM(IF(($BR$41:$BR$49=C25)*($BS$40:$CA$40=O$21),$BS$41:$CA$49)),0)</f>
        <v>0</v>
      </c>
      <c r="J49" s="2">
        <f t="array" aca="1" ref="J49" ca="1">IF(O25=C25,SUM(IF(($BR$41:$BR$49=C25)*($BS$40:$CA$40=O$22),$BS$41:$CA$49)),0)</f>
        <v>0</v>
      </c>
      <c r="K49" s="2">
        <f t="array" aca="1" ref="K49" ca="1">IF(O25=C25,SUM(IF(($BR$41:$BR$49=C25)*($BS$40:$CA$40=O$23),$BS$41:$CA$49)),0)</f>
        <v>0</v>
      </c>
      <c r="L49" s="2">
        <f t="array" aca="1" ref="L49" ca="1">IF(O25=C25,SUM(IF(($BR$41:$BR$49=C25)*($BS$40:$CA$40=O$24),$BS$41:$CA$49)),0)</f>
        <v>0</v>
      </c>
      <c r="M49" s="4">
        <f t="array" aca="1" ref="M49" ca="1">IF(P25=C25,SUM(IF(($BR$41:$BR$49=C25)*($BS$40:$CA$40=P$17),$BS$41:$CA$49)),0)</f>
        <v>0</v>
      </c>
      <c r="N49" s="2">
        <f t="array" aca="1" ref="N49" ca="1">IF(P25=C25,SUM(IF(($BR$41:$BR$49=C25)*($BS$40:$CA$40=P$18),$BS$41:$CA$49)),0)</f>
        <v>0</v>
      </c>
      <c r="O49" s="2">
        <f t="array" aca="1" ref="O49" ca="1">IF(P25=C25,SUM(IF(($BR$41:$BR$49=C25)*($BS$40:$CA$40=P$19),$BS$41:$CA$49)),0)</f>
        <v>0</v>
      </c>
      <c r="P49" s="2">
        <f t="array" aca="1" ref="P49" ca="1">IF(P25=C25,SUM(IF(($BR$41:$BR$49=C25)*($BS$40:$CA$40=P$20),$BS$41:$CA$49)),0)</f>
        <v>0</v>
      </c>
      <c r="Q49" s="2">
        <f t="array" aca="1" ref="Q49" ca="1">IF(P25=C25,SUM(IF(($BR$41:$BR$49=C25)*($BS$40:$CA$40=P$21),$BS$41:$CA$49)),0)</f>
        <v>0</v>
      </c>
      <c r="R49" s="2">
        <f t="array" aca="1" ref="R49" ca="1">IF(P25=C25,SUM(IF(($BR$41:$BR$49=C25)*($BS$40:$CA$40=P$22),$BS$41:$CA$49)),0)</f>
        <v>0</v>
      </c>
      <c r="S49" s="2">
        <f t="array" aca="1" ref="S49" ca="1">IF(P25=C25,SUM(IF(($BR$41:$BR$49=C25)*($BS$40:$CA$40=P$23),$BS$41:$CA$49)),0)</f>
        <v>0</v>
      </c>
      <c r="T49" s="2">
        <f t="array" aca="1" ref="T49" ca="1">IF(P25=C25,SUM(IF(($BR$41:$BR$49=C25)*($BS$40:$CA$40=P$24),$BS$41:$CA$49)),0)</f>
        <v>0</v>
      </c>
      <c r="U49" s="4">
        <f t="array" aca="1" ref="U49" ca="1">IF(Q25=C25,SUM(IF(($BR$41:$BR$49=C25)*($BS$40:$CA$40=Q$17),$BS$41:$CA$49)),0)</f>
        <v>0</v>
      </c>
      <c r="V49" s="2">
        <f t="array" aca="1" ref="V49" ca="1">IF(Q25=C25,SUM(IF(($BR$41:$BR$49=C25)*($BS$40:$CA$40=Q$18),$BS$41:$CA$49)),0)</f>
        <v>0</v>
      </c>
      <c r="W49" s="2">
        <f t="array" aca="1" ref="W49" ca="1">IF(Q25=C25,SUM(IF(($BR$41:$BR$49=C25)*($BS$40:$CA$40=Q$19),$BS$41:$CA$49)),0)</f>
        <v>0</v>
      </c>
      <c r="X49" s="2">
        <f t="array" aca="1" ref="X49" ca="1">IF(Q25=C25,SUM(IF(($BR$41:$BR$49=C25)*($BS$40:$CA$40=Q$20),$BS$41:$CA$49)),0)</f>
        <v>0</v>
      </c>
      <c r="Y49" s="2">
        <f t="array" aca="1" ref="Y49" ca="1">IF(Q25=C25,SUM(IF(($BR$41:$BR$49=C25)*($BS$40:$CA$40=Q$21),$BS$41:$CA$49)),0)</f>
        <v>0</v>
      </c>
      <c r="Z49" s="2">
        <f t="array" aca="1" ref="Z49" ca="1">IF(Q25=C25,SUM(IF(($BR$41:$BR$49=C25)*($BS$40:$CA$40=Q$22),$BS$41:$CA$49)),0)</f>
        <v>0</v>
      </c>
      <c r="AA49" s="2">
        <f t="array" aca="1" ref="AA49" ca="1">IF(Q25=C25,SUM(IF(($BR$41:$BR$49=C25)*($BS$40:$CA$40=Q$23),$BS$41:$CA$49)),0)</f>
        <v>0</v>
      </c>
      <c r="AB49" s="2">
        <f t="array" aca="1" ref="AB49" ca="1">IF(Q25=C25,SUM(IF(($BR$41:$BR$49=C25)*($BS$40:$CA$40=Q$24),$BS$41:$CA$49)),0)</f>
        <v>0</v>
      </c>
      <c r="AC49" s="4">
        <f t="array" aca="1" ref="AC49" ca="1">IF(R25=C25,SUM(IF(($BR$41:$BR$49=C25)*($BS$40:$CA$40=R$17),$BS$41:$CA$49)),0)</f>
        <v>0</v>
      </c>
      <c r="AD49" s="2">
        <f t="array" aca="1" ref="AD49" ca="1">IF(R25=C25,SUM(IF(($BR$41:$BR$49=C25)*($BS$40:$CA$40=R$18),$BS$41:$CA$49)),0)</f>
        <v>0</v>
      </c>
      <c r="AE49" s="2">
        <f t="array" aca="1" ref="AE49" ca="1">IF(R25=C25,SUM(IF(($BR$41:$BR$49=C25)*($BS$40:$CA$40=R$19),$BS$41:$CA$49)),0)</f>
        <v>0</v>
      </c>
      <c r="AF49" s="2">
        <f t="array" aca="1" ref="AF49" ca="1">IF(R25=C25,SUM(IF(($BR$41:$BR$49=C25)*($BS$40:$CA$40=R$20),$BS$41:$CA$49)),0)</f>
        <v>0</v>
      </c>
      <c r="AG49" s="2">
        <f t="array" aca="1" ref="AG49" ca="1">IF(R25=C25,SUM(IF(($BR$41:$BR$49=C25)*($BS$40:$CA$40=R$21),$BS$41:$CA$49)),0)</f>
        <v>0</v>
      </c>
      <c r="AH49" s="2">
        <f t="array" aca="1" ref="AH49" ca="1">IF(R25=C25,SUM(IF(($BR$41:$BR$49=C25)*($BS$40:$CA$40=R$22),$BS$41:$CA$49)),0)</f>
        <v>0</v>
      </c>
      <c r="AI49" s="2">
        <f t="array" aca="1" ref="AI49" ca="1">IF(R25=C25,SUM(IF(($BR$41:$BR$49=C25)*($BS$40:$CA$40=R$23),$BS$41:$CA$49)),0)</f>
        <v>0</v>
      </c>
      <c r="AJ49" s="2">
        <f t="array" aca="1" ref="AJ49" ca="1">IF(R25=C25,SUM(IF(($BR$41:$BR$49=C25)*($BS$40:$CA$40=R$24),$BS$41:$CA$49)),0)</f>
        <v>0</v>
      </c>
      <c r="AK49" s="4">
        <f t="array" aca="1" ref="AK49" ca="1">IF(S25=C25,SUM(IF(($BR$41:$BR$49=C25)*($BS$40:$CA$40=S$17),$BS$41:$CA$49)),0)</f>
        <v>0</v>
      </c>
      <c r="AL49" s="2">
        <f t="array" aca="1" ref="AL49" ca="1">IF(S25=C25,SUM(IF(($BR$41:$BR$49=C25)*($BS$40:$CA$40=S$18),$BS$41:$CA$49)),0)</f>
        <v>0</v>
      </c>
      <c r="AM49" s="2">
        <f t="array" aca="1" ref="AM49" ca="1">IF(S25=C25,SUM(IF(($BR$41:$BR$49=C25)*($BS$40:$CA$40=S$19),$BS$41:$CA$49)),0)</f>
        <v>0</v>
      </c>
      <c r="AN49" s="2">
        <f t="array" aca="1" ref="AN49" ca="1">IF(S25=C25,SUM(IF(($BR$41:$BR$49=C25)*($BS$40:$CA$40=S$20),$BS$41:$CA$49)),0)</f>
        <v>0</v>
      </c>
      <c r="AO49" s="2">
        <f t="array" aca="1" ref="AO49" ca="1">IF(S25=C25,SUM(IF(($BR$41:$BR$49=C25)*($BS$40:$CA$40=S$21),$BS$41:$CA$49)),0)</f>
        <v>0</v>
      </c>
      <c r="AP49" s="2">
        <f t="array" aca="1" ref="AP49" ca="1">IF(S25=C25,SUM(IF(($BR$41:$BR$49=C25)*($BS$40:$CA$40=S$22),$BS$41:$CA$49)),0)</f>
        <v>0</v>
      </c>
      <c r="AQ49" s="2">
        <f t="array" aca="1" ref="AQ49" ca="1">IF(S25=C25,SUM(IF(($BR$41:$BR$49=C25)*($BS$40:$CA$40=S$23),$BS$41:$CA$49)),0)</f>
        <v>0</v>
      </c>
      <c r="AR49" s="2">
        <f t="array" aca="1" ref="AR49" ca="1">IF(S25=C25,SUM(IF(($BR$41:$BR$49=C25)*($BS$40:$CA$40=S$24),$BS$41:$CA$49)),0)</f>
        <v>0</v>
      </c>
      <c r="AS49" s="4">
        <f t="array" aca="1" ref="AS49" ca="1">IF(T25=C25,SUM(IF(($BR$41:$BR$49=C25)*($BS$40:$CA$40=T$17),$BS$41:$CA$49)),0)</f>
        <v>0</v>
      </c>
      <c r="AT49" s="2">
        <f t="array" aca="1" ref="AT49" ca="1">IF(T25=C25,SUM(IF(($BR$41:$BR$49=C25)*($BS$40:$CA$40=T$18),$BS$41:$CA$49)),0)</f>
        <v>0</v>
      </c>
      <c r="AU49" s="2">
        <f t="array" aca="1" ref="AU49" ca="1">IF(T25=C25,SUM(IF(($BR$41:$BR$49=C25)*($BS$40:$CA$40=T$19),$BS$41:$CA$49)),0)</f>
        <v>0</v>
      </c>
      <c r="AV49" s="2">
        <f t="array" aca="1" ref="AV49" ca="1">IF(T25=C25,SUM(IF(($BR$41:$BR$49=C25)*($BS$40:$CA$40=T$20),$BS$41:$CA$49)),0)</f>
        <v>0</v>
      </c>
      <c r="AW49" s="2">
        <f t="array" aca="1" ref="AW49" ca="1">IF(T25=C25,SUM(IF(($BR$41:$BR$49=C25)*($BS$40:$CA$40=T$21),$BS$41:$CA$49)),0)</f>
        <v>0</v>
      </c>
      <c r="AX49" s="2">
        <f t="array" aca="1" ref="AX49" ca="1">IF(T25=C25,SUM(IF(($BR$41:$BR$49=C25)*($BS$40:$CA$40=T$22),$BS$41:$CA$49)),0)</f>
        <v>0</v>
      </c>
      <c r="AY49" s="2">
        <f t="array" aca="1" ref="AY49" ca="1">IF(T25=C25,SUM(IF(($BR$41:$BR$49=C25)*($BS$40:$CA$40=T$23),$BS$41:$CA$49)),0)</f>
        <v>0</v>
      </c>
      <c r="AZ49" s="2">
        <f t="array" aca="1" ref="AZ49" ca="1">IF(T25=C25,SUM(IF(($BR$41:$BR$49=C25)*($BS$40:$CA$40=T$24),$BS$41:$CA$49)),0)</f>
        <v>0</v>
      </c>
      <c r="BA49" s="4">
        <f t="array" aca="1" ref="BA49" ca="1">IF(U25=C25,SUM(IF(($BR$41:$BR$49=C25)*($BS$40:$CA$40=U$17),$BS$41:$CA$49)),0)</f>
        <v>0</v>
      </c>
      <c r="BB49" s="2">
        <f t="array" aca="1" ref="BB49" ca="1">IF(U25=C25,SUM(IF(($BR$41:$BR$49=C25)*($BS$40:$CA$40=U$18),$BS$41:$CA$49)),0)</f>
        <v>0</v>
      </c>
      <c r="BC49" s="2">
        <f t="array" aca="1" ref="BC49" ca="1">IF(U25=C25,SUM(IF(($BR$41:$BR$49=C25)*($BS$40:$CA$40=U$19),$BS$41:$CA$49)),0)</f>
        <v>0</v>
      </c>
      <c r="BD49" s="2">
        <f t="array" aca="1" ref="BD49" ca="1">IF(U25=C25,SUM(IF(($BR$41:$BR$49=C25)*($BS$40:$CA$40=U$20),$BS$41:$CA$49)),0)</f>
        <v>0</v>
      </c>
      <c r="BE49" s="2">
        <f t="array" aca="1" ref="BE49" ca="1">IF(U25=C25,SUM(IF(($BR$41:$BR$49=C25)*($BS$40:$CA$40=U$21),$BS$41:$CA$49)),0)</f>
        <v>0</v>
      </c>
      <c r="BF49" s="2">
        <f t="array" aca="1" ref="BF49" ca="1">IF(U25=C25,SUM(IF(($BR$41:$BR$49=C25)*($BS$40:$CA$40=U$22),$BS$41:$CA$49)),0)</f>
        <v>0</v>
      </c>
      <c r="BG49" s="2">
        <f t="array" aca="1" ref="BG49" ca="1">IF(U25=C25,SUM(IF(($BR$41:$BR$49=C25)*($BS$40:$CA$40=U$23),$BS$41:$CA$49)),0)</f>
        <v>0</v>
      </c>
      <c r="BH49" s="2">
        <f t="array" aca="1" ref="BH49" ca="1">IF(U25=C25,SUM(IF(($BR$41:$BR$49=C25)*($BS$40:$CA$40=U$24),$BS$41:$CA$49)),0)</f>
        <v>0</v>
      </c>
      <c r="BI49" s="4">
        <f t="array" aca="1" ref="BI49" ca="1">IF(V25=C25,SUM(IF(($BR$41:$BR$49=C25)*($BS$40:$CA$40=V$18),$BS$41:$CA$49)),0)</f>
        <v>0</v>
      </c>
      <c r="BJ49" s="2">
        <f t="array" aca="1" ref="BJ49" ca="1">IF(V25=C25,SUM(IF(($BR$41:$BR$49=C25)*($BS$40:$CA$40=V$19),$BS$41:$CA$49)),0)</f>
        <v>0</v>
      </c>
      <c r="BK49" s="2">
        <f t="array" aca="1" ref="BK49" ca="1">IF(V25=C25,SUM(IF(($BR$41:$BR$49=C25)*($BS$40:$CA$40=V$20),$BS$41:$CA$49)),0)</f>
        <v>0</v>
      </c>
      <c r="BL49" s="2">
        <f t="array" aca="1" ref="BL49" ca="1">IF(V25=C25,SUM(IF(($BR$41:$BR$49=C25)*($BS$40:$CA$40=V$21),$BS$41:$CA$49)),0)</f>
        <v>0</v>
      </c>
      <c r="BM49" s="2">
        <f t="array" aca="1" ref="BM49" ca="1">IF(V25=C25,SUM(IF(($BR$41:$BR$49=C25)*($BS$40:$CA$40=V$22),$BS$41:$CA$49)),0)</f>
        <v>0</v>
      </c>
      <c r="BN49" s="2">
        <f t="array" aca="1" ref="BN49" ca="1">IF(V25=C25,SUM(IF(($BR$41:$BR$49=C25)*($BS$40:$CA$40=V$23),$BS$41:$CA$49)),0)</f>
        <v>0</v>
      </c>
      <c r="BO49" s="2">
        <f t="array" aca="1" ref="BO49" ca="1">IF(V25=C25,SUM(IF(($BR$41:$BR$49=C25)*($BS$40:$CA$40=V$24),$BS$41:$CA$49)),0)</f>
        <v>0</v>
      </c>
      <c r="BP49" s="13">
        <f t="array" aca="1" ref="BP49" ca="1">IF(V25=C25,SUM(IF(($BR$41:$BR$49=C25)*($BS$40:$CA$40=V$25),$BS$41:$CA$49)),0)</f>
        <v>0</v>
      </c>
      <c r="BR49" s="2" t="str">
        <f t="shared" si="59"/>
        <v/>
      </c>
      <c r="BS49" s="7">
        <f ca="1">IF(CA41="","",-1*CA41)</f>
        <v>0</v>
      </c>
      <c r="BT49" s="7">
        <f ca="1">IF(CA42="","",-1*CA42)</f>
        <v>0</v>
      </c>
      <c r="BU49" s="7">
        <f ca="1">IF(CA43="","",-1*CA43)</f>
        <v>0</v>
      </c>
      <c r="BV49" s="7">
        <f ca="1">IF(CA44="","",-1*CA44)</f>
        <v>0</v>
      </c>
      <c r="BW49" s="7">
        <f ca="1">IF(CA45="","",-1*CA45)</f>
        <v>0</v>
      </c>
      <c r="BX49" s="7">
        <f ca="1">IF(CA46="","",-1*CA46)</f>
        <v>0</v>
      </c>
      <c r="BY49" s="7">
        <f ca="1">IF(CA47="","",-1*CA47)</f>
        <v>0</v>
      </c>
      <c r="BZ49" s="7">
        <f t="shared" ref="BZ49" ca="1" si="60">IF(CA48="","",-1*CA48)</f>
        <v>0</v>
      </c>
      <c r="CA49" s="5"/>
    </row>
    <row r="50" spans="2:79" s="2" customFormat="1" x14ac:dyDescent="0.25">
      <c r="E50" s="12"/>
      <c r="M50" s="4"/>
      <c r="U50" s="4"/>
      <c r="AC50" s="4"/>
      <c r="AK50" s="4"/>
      <c r="AS50" s="4"/>
      <c r="BA50" s="4"/>
      <c r="BI50" s="4"/>
      <c r="BP50" s="13"/>
    </row>
    <row r="51" spans="2:79" s="2" customFormat="1" x14ac:dyDescent="0.25">
      <c r="E51" s="12"/>
      <c r="M51" s="4"/>
      <c r="U51" s="4"/>
      <c r="AC51" s="4"/>
      <c r="AK51" s="4"/>
      <c r="AS51" s="4"/>
      <c r="BA51" s="4"/>
      <c r="BI51" s="4"/>
      <c r="BP51" s="13"/>
      <c r="BR51" s="3" t="s">
        <v>97</v>
      </c>
      <c r="BS51" s="2" t="str">
        <f ca="1">$F$4</f>
        <v>Langenthal 1</v>
      </c>
      <c r="BT51" s="2" t="str">
        <f ca="1">$F$5</f>
        <v>Langenthal 13</v>
      </c>
      <c r="BU51" s="2" t="str">
        <f ca="1">$F$6</f>
        <v>Murten 1</v>
      </c>
      <c r="BV51" s="2" t="str">
        <f ca="1">$F$7</f>
        <v>Thun 13_1</v>
      </c>
      <c r="BW51" s="2" t="str">
        <f>$F$8</f>
        <v/>
      </c>
      <c r="BX51" s="2" t="str">
        <f>$F$9</f>
        <v/>
      </c>
      <c r="BY51" s="2" t="str">
        <f>$F$10</f>
        <v/>
      </c>
      <c r="BZ51" s="2" t="str">
        <f>$F$11</f>
        <v/>
      </c>
      <c r="CA51" s="2" t="str">
        <f>$F$12</f>
        <v/>
      </c>
    </row>
    <row r="52" spans="2:79" s="2" customFormat="1" x14ac:dyDescent="0.25">
      <c r="B52" s="2" t="s">
        <v>103</v>
      </c>
      <c r="E52" s="12">
        <f t="array" aca="1" ref="E52" ca="1">IF(O17=C17,SUM(IF(($BR$30:$BR$38=C17)*($BS$29:$CA$29=O18),$BS$30:$CA$38)),0)</f>
        <v>0</v>
      </c>
      <c r="F52" s="2">
        <f t="array" aca="1" ref="F52" ca="1">IF(O17=C17,SUM(IF(($BR$30:$BR$38=C17)*($BS$29:$CA$29=O19),$BS$30:$CA$38)),0)</f>
        <v>0</v>
      </c>
      <c r="G52" s="2">
        <f t="array" aca="1" ref="G52" ca="1">IF(O17=C17,SUM(IF(($BR$30:$BR$38=C17)*($BS$29:$CA$29=O20),$BS$30:$CA$38)),0)</f>
        <v>0</v>
      </c>
      <c r="H52" s="2">
        <f t="array" aca="1" ref="H52" ca="1">IF(O17=C17,SUM(IF(($BR$30:$BR$38=C17)*($BS$29:$CA$29=O21),$BS$30:$CA$38)),0)</f>
        <v>0</v>
      </c>
      <c r="I52" s="2">
        <f t="array" aca="1" ref="I52" ca="1">IF(O17=C17,SUM(IF(($BR$30:$BR$38=C17)*($BS$29:$CA$29=O22),$BS$30:$CA$38)),0)</f>
        <v>0</v>
      </c>
      <c r="J52" s="2">
        <f t="array" aca="1" ref="J52" ca="1">IF(O17=C17,SUM(IF(($BR$30:$BR$38=C17)*($BS$29:$CA$29=O23),$BS$30:$CA$38)),0)</f>
        <v>0</v>
      </c>
      <c r="K52" s="2">
        <f t="array" aca="1" ref="K52" ca="1">IF(O17=C17,SUM(IF(($BR$30:$BR$38=C17)*($BS$29:$CA$29=O$24),$BS$30:$CA$38)),0)</f>
        <v>0</v>
      </c>
      <c r="L52" s="2">
        <f t="array" aca="1" ref="L52" ca="1">IF(O17=C17,SUM(IF(($BR$30:$BR$38=C17)*($BS$29:$CA$29=O$25),$BS$30:$CA$38)),0)</f>
        <v>0</v>
      </c>
      <c r="M52" s="4">
        <f t="array" aca="1" ref="M52" ca="1">IF(P17=C17,SUM(IF(($BR$30:$BR$38=C17)*($BS$29:$CA$29=P18),$BS$30:$CA$38)),0)</f>
        <v>0</v>
      </c>
      <c r="N52" s="2">
        <f t="array" aca="1" ref="N52" ca="1">IF(P17=C17,SUM(IF(($BR$30:$BR$38=C17)*($BS$29:$CA$29=P19),$BS$30:$CA$38)),0)</f>
        <v>0</v>
      </c>
      <c r="O52" s="2">
        <f t="array" aca="1" ref="O52" ca="1">IF(P17=C17,SUM(IF(($BR$30:$BR$38=C17)*($BS$29:$CA$29=P20),$BS$30:$CA$38)),0)</f>
        <v>0</v>
      </c>
      <c r="P52" s="2">
        <f t="array" aca="1" ref="P52" ca="1">IF(P17=C17,SUM(IF(($BR$30:$BR$38=C17)*($BS$29:$CA$29=P21),$BS$30:$CA$38)),0)</f>
        <v>0</v>
      </c>
      <c r="Q52" s="2">
        <f t="array" aca="1" ref="Q52" ca="1">IF(P17=C17,SUM(IF(($BR$30:$BR$38=C17)*($BS$29:$CA$29=P22),$BS$30:$CA$38)),0)</f>
        <v>0</v>
      </c>
      <c r="R52" s="2">
        <f t="array" aca="1" ref="R52" ca="1">IF(P17=C17,SUM(IF(($BR$30:$BR$38=C17)*($BS$29:$CA$29=P23),$BS$30:$CA$38)),0)</f>
        <v>0</v>
      </c>
      <c r="S52" s="2">
        <f t="array" aca="1" ref="S52" ca="1">IF(P17=C17,SUM(IF(($BR$30:$BR$38=C17)*($BS$29:$CA$29=P$24),$BS$30:$CA$38)),0)</f>
        <v>0</v>
      </c>
      <c r="T52" s="2">
        <f t="array" aca="1" ref="T52" ca="1">IF(P17=C17,SUM(IF(($BR$30:$BR$38=C17)*($BS$29:$CA$29=P$25),$BS$30:$CA$38)),0)</f>
        <v>0</v>
      </c>
      <c r="U52" s="4">
        <f t="array" aca="1" ref="U52" ca="1">IF(Q17=C17,SUM(IF(($BR$30:$BR$38=C17)*($BS$29:$CA$29=Q18),$BS$30:$CA$38)),0)</f>
        <v>0</v>
      </c>
      <c r="V52" s="2">
        <f t="array" aca="1" ref="V52" ca="1">IF(Q17=C17,SUM(IF(($BR$30:$BR$38=C17)*($BS$29:$CA$29=Q19),$BS$30:$CA$38)),0)</f>
        <v>0</v>
      </c>
      <c r="W52" s="2">
        <f t="array" aca="1" ref="W52" ca="1">IF(Q17=C17,SUM(IF(($BR$30:$BR$38=C17)*($BS$29:$CA$29=Q20),$BS$30:$CA$38)),0)</f>
        <v>0</v>
      </c>
      <c r="X52" s="2">
        <f t="array" aca="1" ref="X52" ca="1">IF(Q17=C17,SUM(IF(($BR$30:$BR$38=C17)*($BS$29:$CA$29=Q21),$BS$30:$CA$38)),0)</f>
        <v>0</v>
      </c>
      <c r="Y52" s="2">
        <f t="array" aca="1" ref="Y52" ca="1">IF(Q17=C17,SUM(IF(($BR$30:$BR$38=C17)*($BS$29:$CA$29=Q22),$BS$30:$CA$38)),0)</f>
        <v>0</v>
      </c>
      <c r="Z52" s="2">
        <f t="array" aca="1" ref="Z52" ca="1">IF(Q17=C17,SUM(IF(($BR$30:$BR$38=C17)*($BS$29:$CA$29=Q23),$BS$30:$CA$38)),0)</f>
        <v>0</v>
      </c>
      <c r="AA52" s="2">
        <f t="array" aca="1" ref="AA52" ca="1">IF(Q17=C17,SUM(IF(($BR$30:$BR$38=C17)*($BS$29:$CA$29=Q$24),$BS$30:$CA$38)),0)</f>
        <v>0</v>
      </c>
      <c r="AB52" s="2">
        <f t="array" aca="1" ref="AB52" ca="1">IF(Q17=C17,SUM(IF(($BR$30:$BR$38=C17)*($BS$29:$CA$29=Q$25),$BS$30:$CA$38)),0)</f>
        <v>0</v>
      </c>
      <c r="AC52" s="4">
        <f t="array" aca="1" ref="AC52" ca="1">IF(R17=C17,SUM(IF(($BR$30:$BR$38=C17)*($BS$29:$CA$29=R18),$BS$30:$CA$38)),0)</f>
        <v>0</v>
      </c>
      <c r="AD52" s="2">
        <f t="array" aca="1" ref="AD52" ca="1">IF(R17=C17,SUM(IF(($BR$30:$BR$38=C17)*($BS$29:$CA$29=R19),$BS$30:$CA$38)),0)</f>
        <v>0</v>
      </c>
      <c r="AE52" s="2">
        <f t="array" aca="1" ref="AE52" ca="1">IF(R17=C17,SUM(IF(($BR$30:$BR$38=C17)*($BS$29:$CA$29=R20),$BS$30:$CA$38)),0)</f>
        <v>0</v>
      </c>
      <c r="AF52" s="2">
        <f t="array" aca="1" ref="AF52" ca="1">IF(R17=C17,SUM(IF(($BR$30:$BR$38=C17)*($BS$29:$CA$29=R21),$BS$30:$CA$38)),0)</f>
        <v>0</v>
      </c>
      <c r="AG52" s="2">
        <f t="array" aca="1" ref="AG52" ca="1">IF(R17=C17,SUM(IF(($BR$30:$BR$38=C17)*($BS$29:$CA$29=R22),$BS$30:$CA$38)),0)</f>
        <v>0</v>
      </c>
      <c r="AH52" s="2">
        <f t="array" aca="1" ref="AH52" ca="1">IF(R17=C17,SUM(IF(($BR$30:$BR$38=C17)*($BS$29:$CA$29=R23),$BS$30:$CA$38)),0)</f>
        <v>0</v>
      </c>
      <c r="AI52" s="2">
        <f t="array" aca="1" ref="AI52" ca="1">IF(R17=C17,SUM(IF(($BR$30:$BR$38=C17)*($BS$29:$CA$29=R$24),$BS$30:$CA$38)),0)</f>
        <v>0</v>
      </c>
      <c r="AJ52" s="2">
        <f t="array" aca="1" ref="AJ52" ca="1">IF(R17=C17,SUM(IF(($BR$30:$BR$38=C17)*($BS$29:$CA$29=R$25),$BS$30:$CA$38)),0)</f>
        <v>0</v>
      </c>
      <c r="AK52" s="4">
        <f t="array" aca="1" ref="AK52" ca="1">IF(S17=C17,SUM(IF(($BR$30:$BR$38=C17)*($BS$29:$CA$29=S18),$BS$30:$CA$38)),0)</f>
        <v>0</v>
      </c>
      <c r="AL52" s="2">
        <f t="array" aca="1" ref="AL52" ca="1">IF(S17=C17,SUM(IF(($BR$30:$BR$38=C17)*($BS$29:$CA$29=S19),$BS$30:$CA$38)),0)</f>
        <v>0</v>
      </c>
      <c r="AM52" s="2">
        <f t="array" aca="1" ref="AM52" ca="1">IF(S17=C17,SUM(IF(($BR$30:$BR$38=C17)*($BS$29:$CA$29=S20),$BS$30:$CA$38)),0)</f>
        <v>0</v>
      </c>
      <c r="AN52" s="2">
        <f t="array" aca="1" ref="AN52" ca="1">IF(S17=C17,SUM(IF(($BR$30:$BR$38=C17)*($BS$29:$CA$29=S21),$BS$30:$CA$38)),0)</f>
        <v>0</v>
      </c>
      <c r="AO52" s="2">
        <f t="array" aca="1" ref="AO52" ca="1">IF(S17=C17,SUM(IF(($BR$30:$BR$38=C17)*($BS$29:$CA$29=S22),$BS$30:$CA$38)),0)</f>
        <v>0</v>
      </c>
      <c r="AP52" s="2">
        <f t="array" aca="1" ref="AP52" ca="1">IF(S17=C17,SUM(IF(($BR$30:$BR$38=C17)*($BS$29:$CA$29=S23),$BS$30:$CA$38)),0)</f>
        <v>0</v>
      </c>
      <c r="AQ52" s="2">
        <f t="array" aca="1" ref="AQ52" ca="1">IF(S17=C17,SUM(IF(($BR$30:$BR$38=C17)*($BS$29:$CA$29=S$24),$BS$30:$CA$38)),0)</f>
        <v>0</v>
      </c>
      <c r="AR52" s="2">
        <f t="array" aca="1" ref="AR52" ca="1">IF(S17=C17,SUM(IF(($BR$30:$BR$38=C17)*($BS$29:$CA$29=S$25),$BS$30:$CA$38)),0)</f>
        <v>0</v>
      </c>
      <c r="AS52" s="4">
        <f t="array" aca="1" ref="AS52" ca="1">IF(T17=C17,SUM(IF(($BR$30:$BR$38=C17)*($BS$29:$CA$29=T18),$BS$30:$CA$38)),0)</f>
        <v>0</v>
      </c>
      <c r="AT52" s="2">
        <f t="array" aca="1" ref="AT52" ca="1">IF(T17=C17,SUM(IF(($BR$30:$BR$38=C17)*($BS$29:$CA$29=T19),$BS$30:$CA$38)),0)</f>
        <v>0</v>
      </c>
      <c r="AU52" s="2">
        <f t="array" aca="1" ref="AU52" ca="1">IF(T17=C17,SUM(IF(($BR$30:$BR$38=C17)*($BS$29:$CA$29=T20),$BS$30:$CA$38)),0)</f>
        <v>0</v>
      </c>
      <c r="AV52" s="2">
        <f t="array" aca="1" ref="AV52" ca="1">IF(T17=C17,SUM(IF(($BR$30:$BR$38=C17)*($BS$29:$CA$29=T21),$BS$30:$CA$38)),0)</f>
        <v>0</v>
      </c>
      <c r="AW52" s="2">
        <f t="array" aca="1" ref="AW52" ca="1">IF(T17=C17,SUM(IF(($BR$30:$BR$38=C17)*($BS$29:$CA$29=T22),$BS$30:$CA$38)),0)</f>
        <v>0</v>
      </c>
      <c r="AX52" s="2">
        <f t="array" aca="1" ref="AX52" ca="1">IF(T17=C17,SUM(IF(($BR$30:$BR$38=C17)*($BS$29:$CA$29=T23),$BS$30:$CA$38)),0)</f>
        <v>0</v>
      </c>
      <c r="AY52" s="2">
        <f t="array" aca="1" ref="AY52" ca="1">IF(T17=C17,SUM(IF(($BR$30:$BR$38=C17)*($BS$29:$CA$29=T$24),$BS$30:$CA$38)),0)</f>
        <v>0</v>
      </c>
      <c r="AZ52" s="2">
        <f t="array" aca="1" ref="AZ52" ca="1">IF(T17=C17,SUM(IF(($BR$30:$BR$38=C17)*($BS$29:$CA$29=T$25),$BS$30:$CA$38)),0)</f>
        <v>0</v>
      </c>
      <c r="BA52" s="4">
        <f t="array" aca="1" ref="BA52" ca="1">IF(U17=C17,SUM(IF(($BR$30:$BR$38=C17)*($BS$29:$CA$29=U$18),$BS$30:$CA$38)),0)</f>
        <v>0</v>
      </c>
      <c r="BB52" s="2">
        <f t="array" aca="1" ref="BB52" ca="1">IF(U17=C17,SUM(IF(($BR$30:$BR$38=C17)*($BS$29:$CA$29=U$19),$BS$30:$CA$38)),0)</f>
        <v>0</v>
      </c>
      <c r="BC52" s="2">
        <f t="array" aca="1" ref="BC52" ca="1">IF(U17=C17,SUM(IF(($BR$30:$BR$38=C17)*($BS$29:$CA$29=U$20),$BS$30:$CA$38)),0)</f>
        <v>0</v>
      </c>
      <c r="BD52" s="2">
        <f t="array" aca="1" ref="BD52" ca="1">IF(U17=C17,SUM(IF(($BR$30:$BR$38=C17)*($BS$29:$CA$29=U$21),$BS$30:$CA$38)),0)</f>
        <v>0</v>
      </c>
      <c r="BE52" s="2">
        <f t="array" aca="1" ref="BE52" ca="1">IF(U17=C17,SUM(IF(($BR$30:$BR$38=C17)*($BS$29:$CA$29=U$22),$BS$30:$CA$38)),0)</f>
        <v>0</v>
      </c>
      <c r="BF52" s="2">
        <f t="array" aca="1" ref="BF52" ca="1">IF(U17=C17,SUM(IF(($BR$30:$BR$38=C17)*($BS$29:$CA$29=U$23),$BS$30:$CA$38)),0)</f>
        <v>0</v>
      </c>
      <c r="BG52" s="2">
        <f t="array" aca="1" ref="BG52" ca="1">IF(U17=C17,SUM(IF(($BR$30:$BR$38=C17)*($BS$29:$CA$29=U$24),$BS$30:$CA$38)),0)</f>
        <v>0</v>
      </c>
      <c r="BH52" s="2">
        <f t="array" aca="1" ref="BH52" ca="1">IF(U17=C17,SUM(IF(($BR$30:$BR$38=C17)*($BS$29:$CA$29=U$25),$BS$30:$CA$38)),0)</f>
        <v>0</v>
      </c>
      <c r="BI52" s="4">
        <f t="array" aca="1" ref="BI52" ca="1">IF(V17=C17,SUM(IF(($BR$30:$BR$38=C17)*($BS$29:$CA$29=V$18),$BS$30:$CA$38)),0)</f>
        <v>0</v>
      </c>
      <c r="BJ52" s="2">
        <f t="array" aca="1" ref="BJ52" ca="1">IF(V17=C17,SUM(IF(($BR$30:$BR$38=C17)*($BS$29:$CA$29=V$19),$BS$30:$CA$38)),0)</f>
        <v>0</v>
      </c>
      <c r="BK52" s="2">
        <f t="array" aca="1" ref="BK52" ca="1">IF(V17=C17,SUM(IF(($BR$30:$BR$38=C17)*($BS$29:$CA$29=V$20),$BS$30:$CA$38)),0)</f>
        <v>0</v>
      </c>
      <c r="BL52" s="2">
        <f t="array" aca="1" ref="BL52" ca="1">IF(V17=C17,SUM(IF(($BR$30:$BR$38=C17)*($BS$29:$CA$29=V$21),$BS$30:$CA$38)),0)</f>
        <v>0</v>
      </c>
      <c r="BM52" s="2">
        <f t="array" aca="1" ref="BM52" ca="1">IF(V17=C17,SUM(IF(($BR$30:$BR$38=C17)*($BS$29:$CA$29=V$22),$BS$30:$CA$38)),0)</f>
        <v>0</v>
      </c>
      <c r="BN52" s="2">
        <f t="array" aca="1" ref="BN52" ca="1">IF(V17=C17,SUM(IF(($BR$30:$BR$38=C17)*($BS$29:$CA$29=V$23),$BS$30:$CA$38)),0)</f>
        <v>0</v>
      </c>
      <c r="BO52" s="2">
        <f t="array" aca="1" ref="BO52" ca="1">IF(V17=C17,SUM(IF(($BR$30:$BR$38=C17)*($BS$29:$CA$29=V$24),$BS$30:$CA$38)),0)</f>
        <v>0</v>
      </c>
      <c r="BP52" s="13">
        <f t="array" aca="1" ref="BP52" ca="1">IF(V17=C17,SUM(IF(($BR$30:$BR$38=C17)*($BS$29:$CA$29=V$25),$BS$30:$CA$38)),0)</f>
        <v>0</v>
      </c>
      <c r="BR52" s="2" t="str">
        <f t="shared" ref="BR52:BR60" ca="1" si="61">F4</f>
        <v>Langenthal 1</v>
      </c>
      <c r="BS52" s="5"/>
      <c r="BT52" s="6">
        <f t="shared" ref="BT52:CA58" ca="1" si="62">SUMIFS($AE$64:$AE$135,$V$64:$V$135,$BR52,$W$64:$W$135,BT$51)+SUMIFS($AF$64:$AF$135,$W$64:$W$135,$BR52,$V$64:$V$135,BT$51)</f>
        <v>3</v>
      </c>
      <c r="BU52" s="6">
        <f t="shared" ca="1" si="62"/>
        <v>3</v>
      </c>
      <c r="BV52" s="6">
        <f t="shared" ca="1" si="62"/>
        <v>3</v>
      </c>
      <c r="BW52" s="6">
        <f t="shared" ca="1" si="62"/>
        <v>0</v>
      </c>
      <c r="BX52" s="6">
        <f t="shared" ca="1" si="62"/>
        <v>0</v>
      </c>
      <c r="BY52" s="6">
        <f t="shared" ca="1" si="62"/>
        <v>0</v>
      </c>
      <c r="BZ52" s="6">
        <f t="shared" ca="1" si="62"/>
        <v>0</v>
      </c>
      <c r="CA52" s="6">
        <f t="shared" ca="1" si="62"/>
        <v>0</v>
      </c>
    </row>
    <row r="53" spans="2:79" s="2" customFormat="1" x14ac:dyDescent="0.25">
      <c r="E53" s="12">
        <f t="array" aca="1" ref="E53" ca="1">IF(O18=C18,SUM(IF(($BR$30:$BR$38=C18)*($BS$29:$CA$29=O17),$BS$30:$CA$38)),0)</f>
        <v>0</v>
      </c>
      <c r="F53" s="2">
        <f t="array" aca="1" ref="F53" ca="1">IF(O18=C18,SUM(IF(($BR$30:$BR$38=C18)*($BS$29:$CA$29=O19),$BS$30:$CA$38)),0)</f>
        <v>0</v>
      </c>
      <c r="G53" s="2">
        <f t="array" aca="1" ref="G53" ca="1">IF(O18=C18,SUM(IF(($BR$30:$BR$38=C18)*($BS$29:$CA$29=O20),$BS$30:$CA$38)),0)</f>
        <v>0</v>
      </c>
      <c r="H53" s="2">
        <f t="array" aca="1" ref="H53" ca="1">IF(O18=C18,SUM(IF(($BR$30:$BR$38=C18)*($BS$29:$CA$29=O21),$BS$30:$CA$38)),0)</f>
        <v>0</v>
      </c>
      <c r="I53" s="2">
        <f t="array" aca="1" ref="I53" ca="1">IF(O18=C18,SUM(IF(($BR$30:$BR$38=C18)*($BS$29:$CA$29=O22),$BS$30:$CA$38)),0)</f>
        <v>0</v>
      </c>
      <c r="J53" s="2">
        <f t="array" aca="1" ref="J53" ca="1">IF(O18=C18,SUM(IF(($BR$30:$BR$38=C18)*($BS$29:$CA$29=O23),$BS$30:$CA$38)),0)</f>
        <v>0</v>
      </c>
      <c r="K53" s="2">
        <f t="array" aca="1" ref="K53" ca="1">IF(O18=C18,SUM(IF(($BR$30:$BR$38=C18)*($BS$29:$CA$29=O$24),$BS$30:$CA$38)),0)</f>
        <v>0</v>
      </c>
      <c r="L53" s="2">
        <f t="array" aca="1" ref="L53" ca="1">IF(O18=C18,SUM(IF(($BR$30:$BR$38=C18)*($BS$29:$CA$29=O$25),$BS$30:$CA$38)),0)</f>
        <v>0</v>
      </c>
      <c r="M53" s="4">
        <f t="array" aca="1" ref="M53" ca="1">IF(P18=C18,SUM(IF(($BR$30:$BR$38=C18)*($BS$29:$CA$29=P17),$BS$30:$CA$38)),0)</f>
        <v>0</v>
      </c>
      <c r="N53" s="2">
        <f t="array" aca="1" ref="N53" ca="1">IF(P18=C18,SUM(IF(($BR$30:$BR$38=C18)*($BS$29:$CA$29=P19),$BS$30:$CA$38)),0)</f>
        <v>0</v>
      </c>
      <c r="O53" s="2">
        <f t="array" aca="1" ref="O53" ca="1">IF(P18=C18,SUM(IF(($BR$30:$BR$38=C18)*($BS$29:$CA$29=P20),$BS$30:$CA$38)),0)</f>
        <v>0</v>
      </c>
      <c r="P53" s="2">
        <f t="array" aca="1" ref="P53" ca="1">IF(P18=C18,SUM(IF(($BR$30:$BR$38=C18)*($BS$29:$CA$29=P21),$BS$30:$CA$38)),0)</f>
        <v>0</v>
      </c>
      <c r="Q53" s="2">
        <f t="array" aca="1" ref="Q53" ca="1">IF(P18=C18,SUM(IF(($BR$30:$BR$38=C18)*($BS$29:$CA$29=P22),$BS$30:$CA$38)),0)</f>
        <v>0</v>
      </c>
      <c r="R53" s="2">
        <f t="array" aca="1" ref="R53" ca="1">IF(P18=C18,SUM(IF(($BR$30:$BR$38=C18)*($BS$29:$CA$29=P23),$BS$30:$CA$38)),0)</f>
        <v>0</v>
      </c>
      <c r="S53" s="2">
        <f t="array" aca="1" ref="S53" ca="1">IF(P18=C18,SUM(IF(($BR$30:$BR$38=C18)*($BS$29:$CA$29=P$24),$BS$30:$CA$38)),0)</f>
        <v>0</v>
      </c>
      <c r="T53" s="2">
        <f t="array" aca="1" ref="T53" ca="1">IF(P18=C18,SUM(IF(($BR$30:$BR$38=C18)*($BS$29:$CA$29=P$25),$BS$30:$CA$38)),0)</f>
        <v>0</v>
      </c>
      <c r="U53" s="4">
        <f t="array" aca="1" ref="U53" ca="1">IF(Q18=C18,SUM(IF(($BR$30:$BR$38=C18)*($BS$29:$CA$29=Q17),$BS$30:$CA$38)),0)</f>
        <v>0</v>
      </c>
      <c r="V53" s="2">
        <f t="array" aca="1" ref="V53" ca="1">IF(Q18=C18,SUM(IF(($BR$30:$BR$38=C18)*($BS$29:$CA$29=Q19),$BS$30:$CA$38)),0)</f>
        <v>0</v>
      </c>
      <c r="W53" s="2">
        <f t="array" aca="1" ref="W53" ca="1">IF(Q18=C18,SUM(IF(($BR$30:$BR$38=C18)*($BS$29:$CA$29=Q20),$BS$30:$CA$38)),0)</f>
        <v>0</v>
      </c>
      <c r="X53" s="2">
        <f t="array" aca="1" ref="X53" ca="1">IF(Q18=C18,SUM(IF(($BR$30:$BR$38=C18)*($BS$29:$CA$29=Q21),$BS$30:$CA$38)),0)</f>
        <v>0</v>
      </c>
      <c r="Y53" s="2">
        <f t="array" aca="1" ref="Y53" ca="1">IF(Q18=C18,SUM(IF(($BR$30:$BR$38=C18)*($BS$29:$CA$29=Q22),$BS$30:$CA$38)),0)</f>
        <v>0</v>
      </c>
      <c r="Z53" s="2">
        <f t="array" aca="1" ref="Z53" ca="1">IF(Q18=C18,SUM(IF(($BR$30:$BR$38=C18)*($BS$29:$CA$29=Q23),$BS$30:$CA$38)),0)</f>
        <v>0</v>
      </c>
      <c r="AA53" s="2">
        <f t="array" aca="1" ref="AA53" ca="1">IF(Q18=C18,SUM(IF(($BR$30:$BR$38=C18)*($BS$29:$CA$29=Q$24),$BS$30:$CA$38)),0)</f>
        <v>0</v>
      </c>
      <c r="AB53" s="2">
        <f t="array" aca="1" ref="AB53" ca="1">IF(Q18=C18,SUM(IF(($BR$30:$BR$38=C18)*($BS$29:$CA$29=Q$25),$BS$30:$CA$38)),0)</f>
        <v>0</v>
      </c>
      <c r="AC53" s="4">
        <f t="array" aca="1" ref="AC53" ca="1">IF(R18=C18,SUM(IF(($BR$30:$BR$38=C18)*($BS$29:$CA$29=R17),$BS$30:$CA$38)),0)</f>
        <v>0</v>
      </c>
      <c r="AD53" s="2">
        <f t="array" aca="1" ref="AD53" ca="1">IF(R18=C18,SUM(IF(($BR$30:$BR$38=C18)*($BS$29:$CA$29=R19),$BS$30:$CA$38)),0)</f>
        <v>0</v>
      </c>
      <c r="AE53" s="2">
        <f t="array" aca="1" ref="AE53" ca="1">IF(R18=C18,SUM(IF(($BR$30:$BR$38=C18)*($BS$29:$CA$29=R20),$BS$30:$CA$38)),0)</f>
        <v>0</v>
      </c>
      <c r="AF53" s="2">
        <f t="array" aca="1" ref="AF53" ca="1">IF(R18=C18,SUM(IF(($BR$30:$BR$38=C18)*($BS$29:$CA$29=R21),$BS$30:$CA$38)),0)</f>
        <v>0</v>
      </c>
      <c r="AG53" s="2">
        <f t="array" aca="1" ref="AG53" ca="1">IF(R18=C18,SUM(IF(($BR$30:$BR$38=C18)*($BS$29:$CA$29=R22),$BS$30:$CA$38)),0)</f>
        <v>0</v>
      </c>
      <c r="AH53" s="2">
        <f t="array" aca="1" ref="AH53" ca="1">IF(R18=C18,SUM(IF(($BR$30:$BR$38=C18)*($BS$29:$CA$29=R23),$BS$30:$CA$38)),0)</f>
        <v>0</v>
      </c>
      <c r="AI53" s="2">
        <f t="array" aca="1" ref="AI53" ca="1">IF(R18=C18,SUM(IF(($BR$30:$BR$38=C18)*($BS$29:$CA$29=R$24),$BS$30:$CA$38)),0)</f>
        <v>0</v>
      </c>
      <c r="AJ53" s="2">
        <f t="array" aca="1" ref="AJ53" ca="1">IF(R18=C18,SUM(IF(($BR$30:$BR$38=C18)*($BS$29:$CA$29=R$25),$BS$30:$CA$38)),0)</f>
        <v>0</v>
      </c>
      <c r="AK53" s="4">
        <f t="array" aca="1" ref="AK53" ca="1">IF(S18=C18,SUM(IF(($BR$30:$BR$38=C18)*($BS$29:$CA$29=S17),$BS$30:$CA$38)),0)</f>
        <v>0</v>
      </c>
      <c r="AL53" s="2">
        <f t="array" aca="1" ref="AL53" ca="1">IF(S18=C18,SUM(IF(($BR$30:$BR$38=C18)*($BS$29:$CA$29=S19),$BS$30:$CA$38)),0)</f>
        <v>0</v>
      </c>
      <c r="AM53" s="2">
        <f t="array" aca="1" ref="AM53" ca="1">IF(S18=C18,SUM(IF(($BR$30:$BR$38=C18)*($BS$29:$CA$29=S20),$BS$30:$CA$38)),0)</f>
        <v>0</v>
      </c>
      <c r="AN53" s="2">
        <f t="array" aca="1" ref="AN53" ca="1">IF(S18=C18,SUM(IF(($BR$30:$BR$38=C18)*($BS$29:$CA$29=S21),$BS$30:$CA$38)),0)</f>
        <v>0</v>
      </c>
      <c r="AO53" s="2">
        <f t="array" aca="1" ref="AO53" ca="1">IF(S18=C18,SUM(IF(($BR$30:$BR$38=C18)*($BS$29:$CA$29=S22),$BS$30:$CA$38)),0)</f>
        <v>0</v>
      </c>
      <c r="AP53" s="2">
        <f t="array" aca="1" ref="AP53" ca="1">IF(S18=C18,SUM(IF(($BR$30:$BR$38=C18)*($BS$29:$CA$29=S23),$BS$30:$CA$38)),0)</f>
        <v>0</v>
      </c>
      <c r="AQ53" s="2">
        <f t="array" aca="1" ref="AQ53" ca="1">IF(S18=C18,SUM(IF(($BR$30:$BR$38=C18)*($BS$29:$CA$29=S$24),$BS$30:$CA$38)),0)</f>
        <v>0</v>
      </c>
      <c r="AR53" s="2">
        <f t="array" aca="1" ref="AR53" ca="1">IF(S18=C18,SUM(IF(($BR$30:$BR$38=C18)*($BS$29:$CA$29=S$25),$BS$30:$CA$38)),0)</f>
        <v>0</v>
      </c>
      <c r="AS53" s="4">
        <f t="array" aca="1" ref="AS53" ca="1">IF(T18=C18,SUM(IF(($BR$30:$BR$38=C18)*($BS$29:$CA$29=T17),$BS$30:$CA$38)),0)</f>
        <v>0</v>
      </c>
      <c r="AT53" s="2">
        <f t="array" aca="1" ref="AT53" ca="1">IF(T18=C18,SUM(IF(($BR$30:$BR$38=C18)*($BS$29:$CA$29=T19),$BS$30:$CA$38)),0)</f>
        <v>0</v>
      </c>
      <c r="AU53" s="2">
        <f t="array" aca="1" ref="AU53" ca="1">IF(T18=C18,SUM(IF(($BR$30:$BR$38=C18)*($BS$29:$CA$29=T20),$BS$30:$CA$38)),0)</f>
        <v>0</v>
      </c>
      <c r="AV53" s="2">
        <f t="array" aca="1" ref="AV53" ca="1">IF(T18=C18,SUM(IF(($BR$30:$BR$38=C18)*($BS$29:$CA$29=T21),$BS$30:$CA$38)),0)</f>
        <v>0</v>
      </c>
      <c r="AW53" s="2">
        <f t="array" aca="1" ref="AW53" ca="1">IF(T18=C18,SUM(IF(($BR$30:$BR$38=C18)*($BS$29:$CA$29=T22),$BS$30:$CA$38)),0)</f>
        <v>0</v>
      </c>
      <c r="AX53" s="2">
        <f t="array" aca="1" ref="AX53" ca="1">IF(T18=C18,SUM(IF(($BR$30:$BR$38=C18)*($BS$29:$CA$29=T23),$BS$30:$CA$38)),0)</f>
        <v>0</v>
      </c>
      <c r="AY53" s="2">
        <f t="array" aca="1" ref="AY53" ca="1">IF(T18=C18,SUM(IF(($BR$30:$BR$38=C18)*($BS$29:$CA$29=T$24),$BS$30:$CA$38)),0)</f>
        <v>0</v>
      </c>
      <c r="AZ53" s="2">
        <f t="array" aca="1" ref="AZ53" ca="1">IF(T18=C18,SUM(IF(($BR$30:$BR$38=C18)*($BS$29:$CA$29=T$25),$BS$30:$CA$38)),0)</f>
        <v>0</v>
      </c>
      <c r="BA53" s="4">
        <f t="array" aca="1" ref="BA53" ca="1">IF(U18=C18,SUM(IF(($BR$30:$BR$38=C18)*($BS$29:$CA$29=U$17),$BS$30:$CA$38)),0)</f>
        <v>0</v>
      </c>
      <c r="BB53" s="2">
        <f t="array" aca="1" ref="BB53" ca="1">IF(U18=C18,SUM(IF(($BR$30:$BR$38=C18)*($BS$29:$CA$29=U$19),$BS$30:$CA$38)),0)</f>
        <v>0</v>
      </c>
      <c r="BC53" s="2">
        <f t="array" aca="1" ref="BC53" ca="1">IF(U18=C18,SUM(IF(($BR$30:$BR$38=C18)*($BS$29:$CA$29=U$20),$BS$30:$CA$38)),0)</f>
        <v>0</v>
      </c>
      <c r="BD53" s="2">
        <f t="array" aca="1" ref="BD53" ca="1">IF(U18=C18,SUM(IF(($BR$30:$BR$38=C18)*($BS$29:$CA$29=U$21),$BS$30:$CA$38)),0)</f>
        <v>0</v>
      </c>
      <c r="BE53" s="2">
        <f t="array" aca="1" ref="BE53" ca="1">IF(U18=C18,SUM(IF(($BR$30:$BR$38=C18)*($BS$29:$CA$29=U$22),$BS$30:$CA$38)),0)</f>
        <v>0</v>
      </c>
      <c r="BF53" s="2">
        <f t="array" aca="1" ref="BF53" ca="1">IF(U18=C18,SUM(IF(($BR$30:$BR$38=C18)*($BS$29:$CA$29=U$23),$BS$30:$CA$38)),0)</f>
        <v>0</v>
      </c>
      <c r="BG53" s="2">
        <f t="array" aca="1" ref="BG53" ca="1">IF(U18=C18,SUM(IF(($BR$30:$BR$38=C18)*($BS$29:$CA$29=U$24),$BS$30:$CA$38)),0)</f>
        <v>0</v>
      </c>
      <c r="BH53" s="2">
        <f t="array" aca="1" ref="BH53" ca="1">IF(U18=C18,SUM(IF(($BR$30:$BR$38=C18)*($BS$29:$CA$29=U$25),$BS$30:$CA$38)),0)</f>
        <v>0</v>
      </c>
      <c r="BI53" s="4">
        <f t="array" aca="1" ref="BI53" ca="1">IF(V18=C18,SUM(IF(($BR$30:$BR$38=C18)*($BS$29:$CA$29=V$17),$BS$30:$CA$38)),0)</f>
        <v>0</v>
      </c>
      <c r="BJ53" s="2">
        <f t="array" aca="1" ref="BJ53" ca="1">IF(V18=C18,SUM(IF(($BR$30:$BR$38=C18)*($BS$29:$CA$29=V$19),$BS$30:$CA$38)),0)</f>
        <v>0</v>
      </c>
      <c r="BK53" s="2">
        <f t="array" aca="1" ref="BK53" ca="1">IF(V18=C18,SUM(IF(($BR$30:$BR$38=C18)*($BS$29:$CA$29=V$20),$BS$30:$CA$38)),0)</f>
        <v>0</v>
      </c>
      <c r="BL53" s="2">
        <f t="array" aca="1" ref="BL53" ca="1">IF(V18=C18,SUM(IF(($BR$30:$BR$38=C18)*($BS$29:$CA$29=V$21),$BS$30:$CA$38)),0)</f>
        <v>0</v>
      </c>
      <c r="BM53" s="2">
        <f t="array" aca="1" ref="BM53" ca="1">IF(V18=C18,SUM(IF(($BR$30:$BR$38=C18)*($BS$29:$CA$29=V$22),$BS$30:$CA$38)),0)</f>
        <v>0</v>
      </c>
      <c r="BN53" s="2">
        <f t="array" aca="1" ref="BN53" ca="1">IF(V18=C18,SUM(IF(($BR$30:$BR$38=C18)*($BS$29:$CA$29=V$23),$BS$30:$CA$38)),0)</f>
        <v>0</v>
      </c>
      <c r="BO53" s="2">
        <f t="array" aca="1" ref="BO53" ca="1">IF(V18=C18,SUM(IF(($BR$30:$BR$38=C18)*($BS$29:$CA$29=V$24),$BS$30:$CA$38)),0)</f>
        <v>0</v>
      </c>
      <c r="BP53" s="13">
        <f t="array" aca="1" ref="BP53" ca="1">IF(V18=C18,SUM(IF(($BR$30:$BR$38=C18)*($BS$29:$CA$29=V$25),$BS$30:$CA$38)),0)</f>
        <v>0</v>
      </c>
      <c r="BR53" s="2" t="str">
        <f t="shared" ca="1" si="61"/>
        <v>Langenthal 13</v>
      </c>
      <c r="BS53" s="7">
        <f t="shared" ref="BS53:BU60" ca="1" si="63">SUMIFS($AE$64:$AE$135,$V$64:$V$135,$BR53,$W$64:$W$135,BS$51)+SUMIFS($AF$64:$AF$135,$W$64:$W$135,$BR53,$V$64:$V$135,BS$51)</f>
        <v>0</v>
      </c>
      <c r="BT53" s="5"/>
      <c r="BU53" s="6">
        <f ca="1">SUMIFS($AE$64:$AE$135,$V$64:$V$135,$BR53,$W$64:$W$135,BU$51)+SUMIFS($AF$64:$AF$135,$W$64:$W$135,$BR53,$V$64:$V$135,BU$51)</f>
        <v>3</v>
      </c>
      <c r="BV53" s="6">
        <f ca="1">SUMIFS($AE$64:$AE$135,$V$64:$V$135,$BR53,$W$64:$W$135,BV$51)+SUMIFS($AF$64:$AF$135,$W$64:$W$135,$BR53,$V$64:$V$135,BV$51)</f>
        <v>3</v>
      </c>
      <c r="BW53" s="6">
        <f ca="1">SUMIFS($AE$64:$AE$135,$V$64:$V$135,$BR53,$W$64:$W$135,BW$51)+SUMIFS($AF$64:$AF$135,$W$64:$W$135,$BR53,$V$64:$V$135,BW$51)</f>
        <v>0</v>
      </c>
      <c r="BX53" s="6">
        <f ca="1">SUMIFS($AE$64:$AE$135,$V$64:$V$135,$BR53,$W$64:$W$135,BX$51)+SUMIFS($AF$64:$AF$135,$W$64:$W$135,$BR53,$V$64:$V$135,BX$51)</f>
        <v>0</v>
      </c>
      <c r="BY53" s="6">
        <f ca="1">SUMIFS($AE$64:$AE$135,$V$64:$V$135,$BR53,$W$64:$W$135,BY$51)+SUMIFS($AF$64:$AF$135,$W$64:$W$135,$BR53,$V$64:$V$135,BY$51)</f>
        <v>0</v>
      </c>
      <c r="BZ53" s="6">
        <f t="shared" ca="1" si="62"/>
        <v>0</v>
      </c>
      <c r="CA53" s="6">
        <f t="shared" ca="1" si="62"/>
        <v>0</v>
      </c>
    </row>
    <row r="54" spans="2:79" s="2" customFormat="1" x14ac:dyDescent="0.25">
      <c r="E54" s="12">
        <f t="array" aca="1" ref="E54" ca="1">IF(O19=C19,SUM(IF(($BR$30:$BR$38=C19)*($BS$29:$CA$29=O17),$BS$30:$CA$38)),0)</f>
        <v>0</v>
      </c>
      <c r="F54" s="2">
        <f t="array" aca="1" ref="F54" ca="1">IF(O19=C19,SUM(IF(($BR$30:$BR$38=C19)*($BS$29:$CA$29=O18),$BS$30:$CA$38)),0)</f>
        <v>0</v>
      </c>
      <c r="G54" s="2">
        <f t="array" aca="1" ref="G54" ca="1">IF(O19=C19,SUM(IF(($BR$30:$BR$38=C19)*($BS$29:$CA$29=O20),$BS$30:$CA$38)),0)</f>
        <v>0</v>
      </c>
      <c r="H54" s="2">
        <f t="array" aca="1" ref="H54" ca="1">IF(O19=C19,SUM(IF(($BR$30:$BR$38=C19)*($BS$29:$CA$29=O21),$BS$30:$CA$38)),0)</f>
        <v>0</v>
      </c>
      <c r="I54" s="2">
        <f t="array" aca="1" ref="I54" ca="1">IF(O19=C19,SUM(IF(($BR$30:$BR$38=C19)*($BS$29:$CA$29=O22),$BS$30:$CA$38)),0)</f>
        <v>0</v>
      </c>
      <c r="J54" s="2">
        <f t="array" aca="1" ref="J54" ca="1">IF(O19=C19,SUM(IF(($BR$30:$BR$38=C19)*($BS$29:$CA$29=O23),$BS$30:$CA$38)),0)</f>
        <v>0</v>
      </c>
      <c r="K54" s="2">
        <f t="array" aca="1" ref="K54" ca="1">IF(O19=C19,SUM(IF(($BR$30:$BR$38=C19)*($BS$29:$CA$29=O$24),$BS$30:$CA$38)),0)</f>
        <v>0</v>
      </c>
      <c r="L54" s="2">
        <f t="array" aca="1" ref="L54" ca="1">IF(O19=C19,SUM(IF(($BR$30:$BR$38=C19)*($BS$29:$CA$29=O$25),$BS$30:$CA$38)),0)</f>
        <v>0</v>
      </c>
      <c r="M54" s="4">
        <f t="array" aca="1" ref="M54" ca="1">IF(P19=C19,SUM(IF(($BR$30:$BR$38=C19)*($BS$29:$CA$29=P17),$BS$30:$CA$38)),0)</f>
        <v>0</v>
      </c>
      <c r="N54" s="2">
        <f t="array" aca="1" ref="N54" ca="1">IF(P19=C19,SUM(IF(($BR$30:$BR$38=C19)*($BS$29:$CA$29=P18),$BS$30:$CA$38)),0)</f>
        <v>0</v>
      </c>
      <c r="O54" s="2">
        <f t="array" aca="1" ref="O54" ca="1">IF(P19=C19,SUM(IF(($BR$30:$BR$38=C19)*($BS$29:$CA$29=P20),$BS$30:$CA$38)),0)</f>
        <v>0</v>
      </c>
      <c r="P54" s="2">
        <f t="array" aca="1" ref="P54" ca="1">IF(P19=C19,SUM(IF(($BR$30:$BR$38=C19)*($BS$29:$CA$29=P21),$BS$30:$CA$38)),0)</f>
        <v>0</v>
      </c>
      <c r="Q54" s="2">
        <f t="array" aca="1" ref="Q54" ca="1">IF(P19=C19,SUM(IF(($BR$30:$BR$38=C19)*($BS$29:$CA$29=P22),$BS$30:$CA$38)),0)</f>
        <v>0</v>
      </c>
      <c r="R54" s="2">
        <f t="array" aca="1" ref="R54" ca="1">IF(P19=C19,SUM(IF(($BR$30:$BR$38=C19)*($BS$29:$CA$29=P23),$BS$30:$CA$38)),0)</f>
        <v>0</v>
      </c>
      <c r="S54" s="2">
        <f t="array" aca="1" ref="S54" ca="1">IF(P19=C19,SUM(IF(($BR$30:$BR$38=C19)*($BS$29:$CA$29=P$24),$BS$30:$CA$38)),0)</f>
        <v>0</v>
      </c>
      <c r="T54" s="2">
        <f t="array" aca="1" ref="T54" ca="1">IF(P19=C19,SUM(IF(($BR$30:$BR$38=C19)*($BS$29:$CA$29=P$25),$BS$30:$CA$38)),0)</f>
        <v>0</v>
      </c>
      <c r="U54" s="4">
        <f t="array" aca="1" ref="U54" ca="1">IF(Q19=C19,SUM(IF(($BR$30:$BR$38=C19)*($BS$29:$CA$29=Q17),$BS$30:$CA$38)),0)</f>
        <v>0</v>
      </c>
      <c r="V54" s="2">
        <f t="array" aca="1" ref="V54" ca="1">IF(Q19=C19,SUM(IF(($BR$30:$BR$38=C19)*($BS$29:$CA$29=Q18),$BS$30:$CA$38)),0)</f>
        <v>0</v>
      </c>
      <c r="W54" s="2">
        <f t="array" aca="1" ref="W54" ca="1">IF(Q19=C19,SUM(IF(($BR$30:$BR$38=C19)*($BS$29:$CA$29=Q20),$BS$30:$CA$38)),0)</f>
        <v>0</v>
      </c>
      <c r="X54" s="2">
        <f t="array" aca="1" ref="X54" ca="1">IF(Q19=C19,SUM(IF(($BR$30:$BR$38=C19)*($BS$29:$CA$29=Q21),$BS$30:$CA$38)),0)</f>
        <v>0</v>
      </c>
      <c r="Y54" s="2">
        <f t="array" aca="1" ref="Y54" ca="1">IF(Q19=C19,SUM(IF(($BR$30:$BR$38=C19)*($BS$29:$CA$29=Q22),$BS$30:$CA$38)),0)</f>
        <v>0</v>
      </c>
      <c r="Z54" s="2">
        <f t="array" aca="1" ref="Z54" ca="1">IF(Q19=C19,SUM(IF(($BR$30:$BR$38=C19)*($BS$29:$CA$29=Q23),$BS$30:$CA$38)),0)</f>
        <v>0</v>
      </c>
      <c r="AA54" s="2">
        <f t="array" aca="1" ref="AA54" ca="1">IF(Q19=C19,SUM(IF(($BR$30:$BR$38=C19)*($BS$29:$CA$29=Q$24),$BS$30:$CA$38)),0)</f>
        <v>0</v>
      </c>
      <c r="AB54" s="2">
        <f t="array" aca="1" ref="AB54" ca="1">IF(Q19=C19,SUM(IF(($BR$30:$BR$38=C19)*($BS$29:$CA$29=Q$25),$BS$30:$CA$38)),0)</f>
        <v>0</v>
      </c>
      <c r="AC54" s="4">
        <f t="array" aca="1" ref="AC54" ca="1">IF(R19=C19,SUM(IF(($BR$30:$BR$38=C19)*($BS$29:$CA$29=R17),$BS$30:$CA$38)),0)</f>
        <v>0</v>
      </c>
      <c r="AD54" s="2">
        <f t="array" aca="1" ref="AD54" ca="1">IF(R19=C19,SUM(IF(($BR$30:$BR$38=C19)*($BS$29:$CA$29=R18),$BS$30:$CA$38)),0)</f>
        <v>0</v>
      </c>
      <c r="AE54" s="2">
        <f t="array" aca="1" ref="AE54" ca="1">IF(R19=C19,SUM(IF(($BR$30:$BR$38=C19)*($BS$29:$CA$29=R20),$BS$30:$CA$38)),0)</f>
        <v>0</v>
      </c>
      <c r="AF54" s="2">
        <f t="array" aca="1" ref="AF54" ca="1">IF(R19=C19,SUM(IF(($BR$30:$BR$38=C19)*($BS$29:$CA$29=R21),$BS$30:$CA$38)),0)</f>
        <v>0</v>
      </c>
      <c r="AG54" s="2">
        <f t="array" aca="1" ref="AG54" ca="1">IF(R19=C19,SUM(IF(($BR$30:$BR$38=C19)*($BS$29:$CA$29=R22),$BS$30:$CA$38)),0)</f>
        <v>0</v>
      </c>
      <c r="AH54" s="2">
        <f t="array" aca="1" ref="AH54" ca="1">IF(R19=C19,SUM(IF(($BR$30:$BR$38=C19)*($BS$29:$CA$29=R23),$BS$30:$CA$38)),0)</f>
        <v>0</v>
      </c>
      <c r="AI54" s="2">
        <f t="array" aca="1" ref="AI54" ca="1">IF(R19=C19,SUM(IF(($BR$30:$BR$38=C19)*($BS$29:$CA$29=R$24),$BS$30:$CA$38)),0)</f>
        <v>0</v>
      </c>
      <c r="AJ54" s="2">
        <f t="array" aca="1" ref="AJ54" ca="1">IF(R19=C19,SUM(IF(($BR$30:$BR$38=C19)*($BS$29:$CA$29=R$25),$BS$30:$CA$38)),0)</f>
        <v>0</v>
      </c>
      <c r="AK54" s="4">
        <f t="array" aca="1" ref="AK54" ca="1">IF(S19=C19,SUM(IF(($BR$30:$BR$38=C19)*($BS$29:$CA$29=S17),$BS$30:$CA$38)),0)</f>
        <v>0</v>
      </c>
      <c r="AL54" s="2">
        <f t="array" aca="1" ref="AL54" ca="1">IF(S19=C19,SUM(IF(($BR$30:$BR$38=C19)*($BS$29:$CA$29=S18),$BS$30:$CA$38)),0)</f>
        <v>0</v>
      </c>
      <c r="AM54" s="2">
        <f t="array" aca="1" ref="AM54" ca="1">IF(S19=C19,SUM(IF(($BR$30:$BR$38=C19)*($BS$29:$CA$29=S20),$BS$30:$CA$38)),0)</f>
        <v>0</v>
      </c>
      <c r="AN54" s="2">
        <f t="array" aca="1" ref="AN54" ca="1">IF(S19=C19,SUM(IF(($BR$30:$BR$38=C19)*($BS$29:$CA$29=S21),$BS$30:$CA$38)),0)</f>
        <v>0</v>
      </c>
      <c r="AO54" s="2">
        <f t="array" aca="1" ref="AO54" ca="1">IF(S19=C19,SUM(IF(($BR$30:$BR$38=C19)*($BS$29:$CA$29=S22),$BS$30:$CA$38)),0)</f>
        <v>0</v>
      </c>
      <c r="AP54" s="2">
        <f t="array" aca="1" ref="AP54" ca="1">IF(S19=C19,SUM(IF(($BR$30:$BR$38=C19)*($BS$29:$CA$29=S23),$BS$30:$CA$38)),0)</f>
        <v>0</v>
      </c>
      <c r="AQ54" s="2">
        <f t="array" aca="1" ref="AQ54" ca="1">IF(S19=C19,SUM(IF(($BR$30:$BR$38=C19)*($BS$29:$CA$29=S$24),$BS$30:$CA$38)),0)</f>
        <v>0</v>
      </c>
      <c r="AR54" s="2">
        <f t="array" aca="1" ref="AR54" ca="1">IF(S19=C19,SUM(IF(($BR$30:$BR$38=C19)*($BS$29:$CA$29=S$25),$BS$30:$CA$38)),0)</f>
        <v>0</v>
      </c>
      <c r="AS54" s="4">
        <f t="array" aca="1" ref="AS54" ca="1">IF(T19=C19,SUM(IF(($BR$30:$BR$38=C19)*($BS$29:$CA$29=T17),$BS$30:$CA$38)),0)</f>
        <v>0</v>
      </c>
      <c r="AT54" s="2">
        <f t="array" aca="1" ref="AT54" ca="1">IF(T19=C19,SUM(IF(($BR$30:$BR$38=C19)*($BS$29:$CA$29=T18),$BS$30:$CA$38)),0)</f>
        <v>0</v>
      </c>
      <c r="AU54" s="2">
        <f t="array" aca="1" ref="AU54" ca="1">IF(T19=C19,SUM(IF(($BR$30:$BR$38=C19)*($BS$29:$CA$29=T20),$BS$30:$CA$38)),0)</f>
        <v>0</v>
      </c>
      <c r="AV54" s="2">
        <f t="array" aca="1" ref="AV54" ca="1">IF(T19=C19,SUM(IF(($BR$30:$BR$38=C19)*($BS$29:$CA$29=T21),$BS$30:$CA$38)),0)</f>
        <v>0</v>
      </c>
      <c r="AW54" s="2">
        <f t="array" aca="1" ref="AW54" ca="1">IF(T19=C19,SUM(IF(($BR$30:$BR$38=C19)*($BS$29:$CA$29=T22),$BS$30:$CA$38)),0)</f>
        <v>0</v>
      </c>
      <c r="AX54" s="2">
        <f t="array" aca="1" ref="AX54" ca="1">IF(T19=C19,SUM(IF(($BR$30:$BR$38=C19)*($BS$29:$CA$29=T23),$BS$30:$CA$38)),0)</f>
        <v>0</v>
      </c>
      <c r="AY54" s="2">
        <f t="array" aca="1" ref="AY54" ca="1">IF(T19=C19,SUM(IF(($BR$30:$BR$38=C19)*($BS$29:$CA$29=T$24),$BS$30:$CA$38)),0)</f>
        <v>0</v>
      </c>
      <c r="AZ54" s="2">
        <f t="array" aca="1" ref="AZ54" ca="1">IF(T19=C19,SUM(IF(($BR$30:$BR$38=C19)*($BS$29:$CA$29=T$25),$BS$30:$CA$38)),0)</f>
        <v>0</v>
      </c>
      <c r="BA54" s="4">
        <f t="array" aca="1" ref="BA54" ca="1">IF(U19=C19,SUM(IF(($BR$30:$BR$38=C19)*($BS$29:$CA$29=U$17),$BS$30:$CA$38)),0)</f>
        <v>0</v>
      </c>
      <c r="BB54" s="2">
        <f t="array" aca="1" ref="BB54" ca="1">IF(U19=C19,SUM(IF(($BR$30:$BR$38=C19)*($BS$29:$CA$29=U$18),$BS$30:$CA$38)),0)</f>
        <v>0</v>
      </c>
      <c r="BC54" s="2">
        <f t="array" aca="1" ref="BC54" ca="1">IF(U19=C19,SUM(IF(($BR$30:$BR$38=C19)*($BS$29:$CA$29=U$20),$BS$30:$CA$38)),0)</f>
        <v>0</v>
      </c>
      <c r="BD54" s="2">
        <f t="array" aca="1" ref="BD54" ca="1">IF(U19=C19,SUM(IF(($BR$30:$BR$38=C19)*($BS$29:$CA$29=U$21),$BS$30:$CA$38)),0)</f>
        <v>0</v>
      </c>
      <c r="BE54" s="2">
        <f t="array" aca="1" ref="BE54" ca="1">IF(U19=C19,SUM(IF(($BR$30:$BR$38=C19)*($BS$29:$CA$29=U$22),$BS$30:$CA$38)),0)</f>
        <v>0</v>
      </c>
      <c r="BF54" s="2">
        <f t="array" aca="1" ref="BF54" ca="1">IF(U19=C19,SUM(IF(($BR$30:$BR$38=C19)*($BS$29:$CA$29=U$23),$BS$30:$CA$38)),0)</f>
        <v>0</v>
      </c>
      <c r="BG54" s="2">
        <f t="array" aca="1" ref="BG54" ca="1">IF(U19=C19,SUM(IF(($BR$30:$BR$38=C19)*($BS$29:$CA$29=U$24),$BS$30:$CA$38)),0)</f>
        <v>0</v>
      </c>
      <c r="BH54" s="2">
        <f t="array" aca="1" ref="BH54" ca="1">IF(U19=C19,SUM(IF(($BR$30:$BR$38=C19)*($BS$29:$CA$29=U$25),$BS$30:$CA$38)),0)</f>
        <v>0</v>
      </c>
      <c r="BI54" s="4">
        <f t="array" aca="1" ref="BI54" ca="1">IF(V19=C19,SUM(IF(($BR$30:$BR$38=C19)*($BS$29:$CA$29=V$17),$BS$30:$CA$38)),0)</f>
        <v>0</v>
      </c>
      <c r="BJ54" s="2">
        <f t="array" aca="1" ref="BJ54" ca="1">IF(V19=C19,SUM(IF(($BR$30:$BR$38=C19)*($BS$29:$CA$29=V$18),$BS$30:$CA$38)),0)</f>
        <v>0</v>
      </c>
      <c r="BK54" s="2">
        <f t="array" aca="1" ref="BK54" ca="1">IF(V19=C19,SUM(IF(($BR$30:$BR$38=C19)*($BS$29:$CA$29=V$20),$BS$30:$CA$38)),0)</f>
        <v>0</v>
      </c>
      <c r="BL54" s="2">
        <f t="array" aca="1" ref="BL54" ca="1">IF(V19=C19,SUM(IF(($BR$30:$BR$38=C19)*($BS$29:$CA$29=V$21),$BS$30:$CA$38)),0)</f>
        <v>0</v>
      </c>
      <c r="BM54" s="2">
        <f t="array" aca="1" ref="BM54" ca="1">IF(V19=C19,SUM(IF(($BR$30:$BR$38=C19)*($BS$29:$CA$29=V$22),$BS$30:$CA$38)),0)</f>
        <v>0</v>
      </c>
      <c r="BN54" s="2">
        <f t="array" aca="1" ref="BN54" ca="1">IF(V19=C19,SUM(IF(($BR$30:$BR$38=C19)*($BS$29:$CA$29=V$23),$BS$30:$CA$38)),0)</f>
        <v>0</v>
      </c>
      <c r="BO54" s="2">
        <f t="array" aca="1" ref="BO54" ca="1">IF(V19=C19,SUM(IF(($BR$30:$BR$38=C19)*($BS$29:$CA$29=V$24),$BS$30:$CA$38)),0)</f>
        <v>0</v>
      </c>
      <c r="BP54" s="13">
        <f t="array" aca="1" ref="BP54" ca="1">IF(V19=C19,SUM(IF(($BR$30:$BR$38=C19)*($BS$29:$CA$29=V$25),$BS$30:$CA$38)),0)</f>
        <v>0</v>
      </c>
      <c r="BR54" s="2" t="str">
        <f t="shared" ca="1" si="61"/>
        <v>Murten 1</v>
      </c>
      <c r="BS54" s="7">
        <f t="shared" ca="1" si="63"/>
        <v>0</v>
      </c>
      <c r="BT54" s="7">
        <f t="shared" ca="1" si="63"/>
        <v>0</v>
      </c>
      <c r="BU54" s="5"/>
      <c r="BV54" s="6">
        <f ca="1">SUMIFS($AE$64:$AE$135,$V$64:$V$135,$BR54,$W$64:$W$135,BV$51)+SUMIFS($AF$64:$AF$135,$W$64:$W$135,$BR54,$V$64:$V$135,BV$51)</f>
        <v>1</v>
      </c>
      <c r="BW54" s="6">
        <f ca="1">SUMIFS($AE$64:$AE$135,$V$64:$V$135,$BR54,$W$64:$W$135,BW$51)+SUMIFS($AF$64:$AF$135,$W$64:$W$135,$BR54,$V$64:$V$135,BW$51)</f>
        <v>0</v>
      </c>
      <c r="BX54" s="6">
        <f ca="1">SUMIFS($AE$64:$AE$135,$V$64:$V$135,$BR54,$W$64:$W$135,BX$51)+SUMIFS($AF$64:$AF$135,$W$64:$W$135,$BR54,$V$64:$V$135,BX$51)</f>
        <v>0</v>
      </c>
      <c r="BY54" s="6">
        <f ca="1">SUMIFS($AE$64:$AE$135,$V$64:$V$135,$BR54,$W$64:$W$135,BY$51)+SUMIFS($AF$64:$AF$135,$W$64:$W$135,$BR54,$V$64:$V$135,BY$51)</f>
        <v>0</v>
      </c>
      <c r="BZ54" s="6">
        <f t="shared" ca="1" si="62"/>
        <v>0</v>
      </c>
      <c r="CA54" s="6">
        <f t="shared" ca="1" si="62"/>
        <v>0</v>
      </c>
    </row>
    <row r="55" spans="2:79" s="2" customFormat="1" x14ac:dyDescent="0.25">
      <c r="E55" s="12">
        <f t="array" aca="1" ref="E55" ca="1">IF(O20=C20,SUM(IF(($BR$30:$BR$38=C20)*($BS$29:$CA$29=O17),$BS$30:$CA$38)),0)</f>
        <v>0</v>
      </c>
      <c r="F55" s="2">
        <f t="array" aca="1" ref="F55" ca="1">IF(O20=C20,SUM(IF(($BR$30:$BR$38=C20)*($BS$29:$CA$29=O18),$BS$30:$CA$38)),0)</f>
        <v>0</v>
      </c>
      <c r="G55" s="2">
        <f t="array" aca="1" ref="G55" ca="1">IF(O20=C20,SUM(IF(($BR$30:$BR$38=C20)*($BS$29:$CA$29=O19),$BS$30:$CA$38)),0)</f>
        <v>0</v>
      </c>
      <c r="H55" s="2">
        <f t="array" aca="1" ref="H55" ca="1">IF(O20=C20,SUM(IF(($BR$30:$BR$38=C20)*($BS$29:$CA$29=O21),$BS$30:$CA$38)),0)</f>
        <v>0</v>
      </c>
      <c r="I55" s="2">
        <f t="array" aca="1" ref="I55" ca="1">IF(O20=C20,SUM(IF(($BR$30:$BR$38=C20)*($BS$29:$CA$29=O22),$BS$30:$CA$38)),0)</f>
        <v>0</v>
      </c>
      <c r="J55" s="2">
        <f t="array" aca="1" ref="J55" ca="1">IF(O20=C20,SUM(IF(($BR$30:$BR$38=C20)*($BS$29:$CA$29=O23),$BS$30:$CA$38)),0)</f>
        <v>0</v>
      </c>
      <c r="K55" s="2">
        <f t="array" aca="1" ref="K55" ca="1">IF(O20=C20,SUM(IF(($BR$30:$BR$38=C20)*($BS$29:$CA$29=O$24),$BS$30:$CA$38)),0)</f>
        <v>0</v>
      </c>
      <c r="L55" s="2">
        <f t="array" aca="1" ref="L55" ca="1">IF(O20=C20,SUM(IF(($BR$30:$BR$38=C20)*($BS$29:$CA$29=O$25),$BS$30:$CA$38)),0)</f>
        <v>0</v>
      </c>
      <c r="M55" s="4">
        <f t="array" aca="1" ref="M55" ca="1">IF(P20=C20,SUM(IF(($BR$30:$BR$38=C20)*($BS$29:$CA$29=P17),$BS$30:$CA$38)),0)</f>
        <v>0</v>
      </c>
      <c r="N55" s="2">
        <f t="array" aca="1" ref="N55" ca="1">IF(P20=C20,SUM(IF(($BR$30:$BR$38=C20)*($BS$29:$CA$29=P18),$BS$30:$CA$38)),0)</f>
        <v>0</v>
      </c>
      <c r="O55" s="2">
        <f t="array" aca="1" ref="O55" ca="1">IF(P20=C20,SUM(IF(($BR$30:$BR$38=C20)*($BS$29:$CA$29=P19),$BS$30:$CA$38)),0)</f>
        <v>0</v>
      </c>
      <c r="P55" s="2">
        <f t="array" aca="1" ref="P55" ca="1">IF(P20=C20,SUM(IF(($BR$30:$BR$38=C20)*($BS$29:$CA$29=P21),$BS$30:$CA$38)),0)</f>
        <v>0</v>
      </c>
      <c r="Q55" s="2">
        <f t="array" aca="1" ref="Q55" ca="1">IF(P20=C20,SUM(IF(($BR$30:$BR$38=C20)*($BS$29:$CA$29=P22),$BS$30:$CA$38)),0)</f>
        <v>0</v>
      </c>
      <c r="R55" s="2">
        <f t="array" aca="1" ref="R55" ca="1">IF(P20=C20,SUM(IF(($BR$30:$BR$38=C20)*($BS$29:$CA$29=P23),$BS$30:$CA$38)),0)</f>
        <v>0</v>
      </c>
      <c r="S55" s="2">
        <f t="array" aca="1" ref="S55" ca="1">IF(P20=C20,SUM(IF(($BR$30:$BR$38=C20)*($BS$29:$CA$29=P$24),$BS$30:$CA$38)),0)</f>
        <v>0</v>
      </c>
      <c r="T55" s="2">
        <f t="array" aca="1" ref="T55" ca="1">IF(P20=C20,SUM(IF(($BR$30:$BR$38=C20)*($BS$29:$CA$29=P$25),$BS$30:$CA$38)),0)</f>
        <v>0</v>
      </c>
      <c r="U55" s="4">
        <f t="array" aca="1" ref="U55" ca="1">IF(Q20=C20,SUM(IF(($BR$30:$BR$38=C20)*($BS$29:$CA$29=Q17),$BS$30:$CA$38)),0)</f>
        <v>0</v>
      </c>
      <c r="V55" s="2">
        <f t="array" aca="1" ref="V55" ca="1">IF(Q20=C20,SUM(IF(($BR$30:$BR$38=C20)*($BS$29:$CA$29=Q18),$BS$30:$CA$38)),0)</f>
        <v>0</v>
      </c>
      <c r="W55" s="2">
        <f t="array" aca="1" ref="W55" ca="1">IF(Q20=C20,SUM(IF(($BR$30:$BR$38=C20)*($BS$29:$CA$29=Q19),$BS$30:$CA$38)),0)</f>
        <v>0</v>
      </c>
      <c r="X55" s="2">
        <f t="array" aca="1" ref="X55" ca="1">IF(Q20=C20,SUM(IF(($BR$30:$BR$38=C20)*($BS$29:$CA$29=Q21),$BS$30:$CA$38)),0)</f>
        <v>0</v>
      </c>
      <c r="Y55" s="2">
        <f t="array" aca="1" ref="Y55" ca="1">IF(Q20=C20,SUM(IF(($BR$30:$BR$38=C20)*($BS$29:$CA$29=Q22),$BS$30:$CA$38)),0)</f>
        <v>0</v>
      </c>
      <c r="Z55" s="2">
        <f t="array" aca="1" ref="Z55" ca="1">IF(Q20=C20,SUM(IF(($BR$30:$BR$38=C20)*($BS$29:$CA$29=Q23),$BS$30:$CA$38)),0)</f>
        <v>0</v>
      </c>
      <c r="AA55" s="2">
        <f t="array" aca="1" ref="AA55" ca="1">IF(Q20=C20,SUM(IF(($BR$30:$BR$38=C20)*($BS$29:$CA$29=Q$24),$BS$30:$CA$38)),0)</f>
        <v>0</v>
      </c>
      <c r="AB55" s="2">
        <f t="array" aca="1" ref="AB55" ca="1">IF(Q20=C20,SUM(IF(($BR$30:$BR$38=C20)*($BS$29:$CA$29=Q$25),$BS$30:$CA$38)),0)</f>
        <v>0</v>
      </c>
      <c r="AC55" s="4">
        <f t="array" aca="1" ref="AC55" ca="1">IF(R20=C20,SUM(IF(($BR$30:$BR$38=C20)*($BS$29:$CA$29=R17),$BS$30:$CA$38)),0)</f>
        <v>0</v>
      </c>
      <c r="AD55" s="2">
        <f t="array" aca="1" ref="AD55" ca="1">IF(R20=C20,SUM(IF(($BR$30:$BR$38=C20)*($BS$29:$CA$29=R18),$BS$30:$CA$38)),0)</f>
        <v>0</v>
      </c>
      <c r="AE55" s="2">
        <f t="array" aca="1" ref="AE55" ca="1">IF(R20=C20,SUM(IF(($BR$30:$BR$38=C20)*($BS$29:$CA$29=R19),$BS$30:$CA$38)),0)</f>
        <v>0</v>
      </c>
      <c r="AF55" s="2">
        <f t="array" aca="1" ref="AF55" ca="1">IF(R20=C20,SUM(IF(($BR$30:$BR$38=C20)*($BS$29:$CA$29=R21),$BS$30:$CA$38)),0)</f>
        <v>0</v>
      </c>
      <c r="AG55" s="2">
        <f t="array" aca="1" ref="AG55" ca="1">IF(R20=C20,SUM(IF(($BR$30:$BR$38=C20)*($BS$29:$CA$29=R22),$BS$30:$CA$38)),0)</f>
        <v>0</v>
      </c>
      <c r="AH55" s="2">
        <f t="array" aca="1" ref="AH55" ca="1">IF(R20=C20,SUM(IF(($BR$30:$BR$38=C20)*($BS$29:$CA$29=R23),$BS$30:$CA$38)),0)</f>
        <v>0</v>
      </c>
      <c r="AI55" s="2">
        <f t="array" aca="1" ref="AI55" ca="1">IF(R20=C20,SUM(IF(($BR$30:$BR$38=C20)*($BS$29:$CA$29=R$24),$BS$30:$CA$38)),0)</f>
        <v>0</v>
      </c>
      <c r="AJ55" s="2">
        <f t="array" aca="1" ref="AJ55" ca="1">IF(R20=C20,SUM(IF(($BR$30:$BR$38=C20)*($BS$29:$CA$29=R$25),$BS$30:$CA$38)),0)</f>
        <v>0</v>
      </c>
      <c r="AK55" s="4">
        <f t="array" aca="1" ref="AK55" ca="1">IF(S20=C20,SUM(IF(($BR$30:$BR$38=C20)*($BS$29:$CA$29=S17),$BS$30:$CA$38)),0)</f>
        <v>0</v>
      </c>
      <c r="AL55" s="2">
        <f t="array" aca="1" ref="AL55" ca="1">IF(S20=C20,SUM(IF(($BR$30:$BR$38=C20)*($BS$29:$CA$29=S18),$BS$30:$CA$38)),0)</f>
        <v>0</v>
      </c>
      <c r="AM55" s="2">
        <f t="array" aca="1" ref="AM55" ca="1">IF(S20=C20,SUM(IF(($BR$30:$BR$38=C20)*($BS$29:$CA$29=S19),$BS$30:$CA$38)),0)</f>
        <v>0</v>
      </c>
      <c r="AN55" s="2">
        <f t="array" aca="1" ref="AN55" ca="1">IF(S20=C20,SUM(IF(($BR$30:$BR$38=C20)*($BS$29:$CA$29=S21),$BS$30:$CA$38)),0)</f>
        <v>0</v>
      </c>
      <c r="AO55" s="2">
        <f t="array" aca="1" ref="AO55" ca="1">IF(S20=C20,SUM(IF(($BR$30:$BR$38=C20)*($BS$29:$CA$29=S22),$BS$30:$CA$38)),0)</f>
        <v>0</v>
      </c>
      <c r="AP55" s="2">
        <f t="array" aca="1" ref="AP55" ca="1">IF(S20=C20,SUM(IF(($BR$30:$BR$38=C20)*($BS$29:$CA$29=S23),$BS$30:$CA$38)),0)</f>
        <v>0</v>
      </c>
      <c r="AQ55" s="2">
        <f t="array" aca="1" ref="AQ55" ca="1">IF(S20=C20,SUM(IF(($BR$30:$BR$38=C20)*($BS$29:$CA$29=S$24),$BS$30:$CA$38)),0)</f>
        <v>0</v>
      </c>
      <c r="AR55" s="2">
        <f t="array" aca="1" ref="AR55" ca="1">IF(S20=C20,SUM(IF(($BR$30:$BR$38=C20)*($BS$29:$CA$29=S$25),$BS$30:$CA$38)),0)</f>
        <v>0</v>
      </c>
      <c r="AS55" s="4">
        <f t="array" aca="1" ref="AS55" ca="1">IF(T20=C20,SUM(IF(($BR$30:$BR$38=C20)*($BS$29:$CA$29=T17),$BS$30:$CA$38)),0)</f>
        <v>0</v>
      </c>
      <c r="AT55" s="2">
        <f t="array" aca="1" ref="AT55" ca="1">IF(T20=C20,SUM(IF(($BR$30:$BR$38=C20)*($BS$29:$CA$29=T18),$BS$30:$CA$38)),0)</f>
        <v>0</v>
      </c>
      <c r="AU55" s="2">
        <f t="array" aca="1" ref="AU55" ca="1">IF(T20=C20,SUM(IF(($BR$30:$BR$38=C20)*($BS$29:$CA$29=T19),$BS$30:$CA$38)),0)</f>
        <v>0</v>
      </c>
      <c r="AV55" s="2">
        <f t="array" aca="1" ref="AV55" ca="1">IF(T20=C20,SUM(IF(($BR$30:$BR$38=C20)*($BS$29:$CA$29=T21),$BS$30:$CA$38)),0)</f>
        <v>0</v>
      </c>
      <c r="AW55" s="2">
        <f t="array" aca="1" ref="AW55" ca="1">IF(T20=C20,SUM(IF(($BR$30:$BR$38=C20)*($BS$29:$CA$29=T22),$BS$30:$CA$38)),0)</f>
        <v>0</v>
      </c>
      <c r="AX55" s="2">
        <f t="array" aca="1" ref="AX55" ca="1">IF(T20=C20,SUM(IF(($BR$30:$BR$38=C20)*($BS$29:$CA$29=T23),$BS$30:$CA$38)),0)</f>
        <v>0</v>
      </c>
      <c r="AY55" s="2">
        <f t="array" aca="1" ref="AY55" ca="1">IF(T20=C20,SUM(IF(($BR$30:$BR$38=C20)*($BS$29:$CA$29=T$24),$BS$30:$CA$38)),0)</f>
        <v>0</v>
      </c>
      <c r="AZ55" s="2">
        <f t="array" aca="1" ref="AZ55" ca="1">IF(T20=C20,SUM(IF(($BR$30:$BR$38=C20)*($BS$29:$CA$29=T$25),$BS$30:$CA$38)),0)</f>
        <v>0</v>
      </c>
      <c r="BA55" s="4">
        <f t="array" aca="1" ref="BA55" ca="1">IF(U20=C20,SUM(IF(($BR$30:$BR$38=C20)*($BS$29:$CA$29=U$17),$BS$30:$CA$38)),0)</f>
        <v>0</v>
      </c>
      <c r="BB55" s="2">
        <f t="array" aca="1" ref="BB55" ca="1">IF(U20=C20,SUM(IF(($BR$30:$BR$38=C20)*($BS$29:$CA$29=U$18),$BS$30:$CA$38)),0)</f>
        <v>0</v>
      </c>
      <c r="BC55" s="2">
        <f t="array" aca="1" ref="BC55" ca="1">IF(U20=C20,SUM(IF(($BR$30:$BR$38=C20)*($BS$29:$CA$29=U$19),$BS$30:$CA$38)),0)</f>
        <v>0</v>
      </c>
      <c r="BD55" s="2">
        <f t="array" aca="1" ref="BD55" ca="1">IF(U20=C20,SUM(IF(($BR$30:$BR$38=C20)*($BS$29:$CA$29=U$21),$BS$30:$CA$38)),0)</f>
        <v>0</v>
      </c>
      <c r="BE55" s="2">
        <f t="array" aca="1" ref="BE55" ca="1">IF(U20=C20,SUM(IF(($BR$30:$BR$38=C20)*($BS$29:$CA$29=U$22),$BS$30:$CA$38)),0)</f>
        <v>0</v>
      </c>
      <c r="BF55" s="2">
        <f t="array" aca="1" ref="BF55" ca="1">IF(U20=C20,SUM(IF(($BR$30:$BR$38=C20)*($BS$29:$CA$29=U$23),$BS$30:$CA$38)),0)</f>
        <v>0</v>
      </c>
      <c r="BG55" s="2">
        <f t="array" aca="1" ref="BG55" ca="1">IF(U20=C20,SUM(IF(($BR$30:$BR$38=C20)*($BS$29:$CA$29=U$24),$BS$30:$CA$38)),0)</f>
        <v>0</v>
      </c>
      <c r="BH55" s="2">
        <f t="array" aca="1" ref="BH55" ca="1">IF(U20=C20,SUM(IF(($BR$30:$BR$38=C20)*($BS$29:$CA$29=U$25),$BS$30:$CA$38)),0)</f>
        <v>0</v>
      </c>
      <c r="BI55" s="4">
        <f t="array" aca="1" ref="BI55" ca="1">IF(V20=C20,SUM(IF(($BR$30:$BR$38=C20)*($BS$29:$CA$29=V$17),$BS$30:$CA$38)),0)</f>
        <v>0</v>
      </c>
      <c r="BJ55" s="2">
        <f t="array" aca="1" ref="BJ55" ca="1">IF(V20=C20,SUM(IF(($BR$30:$BR$38=C20)*($BS$29:$CA$29=V$18),$BS$30:$CA$38)),0)</f>
        <v>0</v>
      </c>
      <c r="BK55" s="2">
        <f t="array" aca="1" ref="BK55" ca="1">IF(V20=C20,SUM(IF(($BR$30:$BR$38=C20)*($BS$29:$CA$29=V$19),$BS$30:$CA$38)),0)</f>
        <v>0</v>
      </c>
      <c r="BL55" s="2">
        <f t="array" aca="1" ref="BL55" ca="1">IF(V20=C20,SUM(IF(($BR$30:$BR$38=C20)*($BS$29:$CA$29=V$21),$BS$30:$CA$38)),0)</f>
        <v>0</v>
      </c>
      <c r="BM55" s="2">
        <f t="array" aca="1" ref="BM55" ca="1">IF(V20=C20,SUM(IF(($BR$30:$BR$38=C20)*($BS$29:$CA$29=V$22),$BS$30:$CA$38)),0)</f>
        <v>0</v>
      </c>
      <c r="BN55" s="2">
        <f t="array" aca="1" ref="BN55" ca="1">IF(V20=C20,SUM(IF(($BR$30:$BR$38=C20)*($BS$29:$CA$29=V$23),$BS$30:$CA$38)),0)</f>
        <v>0</v>
      </c>
      <c r="BO55" s="2">
        <f t="array" aca="1" ref="BO55" ca="1">IF(V20=C20,SUM(IF(($BR$30:$BR$38=C20)*($BS$29:$CA$29=V$24),$BS$30:$CA$38)),0)</f>
        <v>0</v>
      </c>
      <c r="BP55" s="13">
        <f t="array" aca="1" ref="BP55" ca="1">IF(V20=C20,SUM(IF(($BR$30:$BR$38=C20)*($BS$29:$CA$29=V$25),$BS$30:$CA$38)),0)</f>
        <v>0</v>
      </c>
      <c r="BR55" s="2" t="str">
        <f t="shared" ca="1" si="61"/>
        <v>Thun 13_1</v>
      </c>
      <c r="BS55" s="7">
        <f t="shared" ca="1" si="63"/>
        <v>0</v>
      </c>
      <c r="BT55" s="7">
        <f t="shared" ca="1" si="63"/>
        <v>0</v>
      </c>
      <c r="BU55" s="7">
        <f t="shared" ca="1" si="63"/>
        <v>1</v>
      </c>
      <c r="BV55" s="5"/>
      <c r="BW55" s="6">
        <f ca="1">SUMIFS($AE$64:$AE$135,$V$64:$V$135,$BR55,$W$64:$W$135,BW$51)+SUMIFS($AF$64:$AF$135,$W$64:$W$135,$BR55,$V$64:$V$135,BW$51)</f>
        <v>0</v>
      </c>
      <c r="BX55" s="6">
        <f ca="1">SUMIFS($AE$64:$AE$135,$V$64:$V$135,$BR55,$W$64:$W$135,BX$51)+SUMIFS($AF$64:$AF$135,$W$64:$W$135,$BR55,$V$64:$V$135,BX$51)</f>
        <v>0</v>
      </c>
      <c r="BY55" s="6">
        <f ca="1">SUMIFS($AE$64:$AE$135,$V$64:$V$135,$BR55,$W$64:$W$135,BY$51)+SUMIFS($AF$64:$AF$135,$W$64:$W$135,$BR55,$V$64:$V$135,BY$51)</f>
        <v>0</v>
      </c>
      <c r="BZ55" s="6">
        <f t="shared" ca="1" si="62"/>
        <v>0</v>
      </c>
      <c r="CA55" s="6">
        <f t="shared" ca="1" si="62"/>
        <v>0</v>
      </c>
    </row>
    <row r="56" spans="2:79" s="2" customFormat="1" x14ac:dyDescent="0.25">
      <c r="E56" s="12">
        <f t="array" aca="1" ref="E56" ca="1">IF(O21=C21,SUM(IF(($BR$30:$BR$38=C21)*($BS$29:$CA$29=O17),$BS$30:$CA$38)),0)</f>
        <v>0</v>
      </c>
      <c r="F56" s="2">
        <f t="array" aca="1" ref="F56" ca="1">IF(O21=C21,SUM(IF(($BR$30:$BR$38=C21)*($BS$29:$CA$29=O18),$BS$30:$CA$38)),0)</f>
        <v>0</v>
      </c>
      <c r="G56" s="2">
        <f t="array" aca="1" ref="G56" ca="1">IF(O21=C21,SUM(IF(($BR$30:$BR$38=C21)*($BS$29:$CA$29=O19),$BS$30:$CA$38)),0)</f>
        <v>0</v>
      </c>
      <c r="H56" s="2">
        <f t="array" aca="1" ref="H56" ca="1">IF(O21=C21,SUM(IF(($BR$30:$BR$38=C21)*($BS$29:$CA$29=O20),$BS$30:$CA$38)),0)</f>
        <v>0</v>
      </c>
      <c r="I56" s="2">
        <f t="array" aca="1" ref="I56" ca="1">IF(O21=C21,SUM(IF(($BR$30:$BR$38=C21)*($BS$29:$CA$29=O22),$BS$30:$CA$38)),0)</f>
        <v>0</v>
      </c>
      <c r="J56" s="2">
        <f t="array" aca="1" ref="J56" ca="1">IF(O21=C21,SUM(IF(($BR$30:$BR$38=C21)*($BS$29:$CA$29=O23),$BS$30:$CA$38)),0)</f>
        <v>0</v>
      </c>
      <c r="K56" s="2">
        <f t="array" aca="1" ref="K56" ca="1">IF(O21=C21,SUM(IF(($BR$30:$BR$38=C21)*($BS$29:$CA$29=O$24),$BS$30:$CA$38)),0)</f>
        <v>0</v>
      </c>
      <c r="L56" s="2">
        <f t="array" aca="1" ref="L56" ca="1">IF(O21=C21,SUM(IF(($BR$30:$BR$38=C21)*($BS$29:$CA$29=O$25),$BS$30:$CA$38)),0)</f>
        <v>0</v>
      </c>
      <c r="M56" s="4">
        <f t="array" aca="1" ref="M56" ca="1">IF(P21=C21,SUM(IF(($BR$30:$BR$38=C21)*($BS$29:$CA$29=P17),$BS$30:$CA$38)),0)</f>
        <v>0</v>
      </c>
      <c r="N56" s="2">
        <f t="array" aca="1" ref="N56" ca="1">IF(P21=C21,SUM(IF(($BR$30:$BR$38=C21)*($BS$29:$CA$29=P18),$BS$30:$CA$38)),0)</f>
        <v>0</v>
      </c>
      <c r="O56" s="2">
        <f t="array" aca="1" ref="O56" ca="1">IF(P21=C21,SUM(IF(($BR$30:$BR$38=C21)*($BS$29:$CA$29=P19),$BS$30:$CA$38)),0)</f>
        <v>0</v>
      </c>
      <c r="P56" s="2">
        <f t="array" aca="1" ref="P56" ca="1">IF(P21=C21,SUM(IF(($BR$30:$BR$38=C21)*($BS$29:$CA$29=P20),$BS$30:$CA$38)),0)</f>
        <v>0</v>
      </c>
      <c r="Q56" s="2">
        <f t="array" aca="1" ref="Q56" ca="1">IF(P21=C21,SUM(IF(($BR$30:$BR$38=C21)*($BS$29:$CA$29=P22),$BS$30:$CA$38)),0)</f>
        <v>0</v>
      </c>
      <c r="R56" s="2">
        <f t="array" aca="1" ref="R56" ca="1">IF(P21=C21,SUM(IF(($BR$30:$BR$38=C21)*($BS$29:$CA$29=P23),$BS$30:$CA$38)),0)</f>
        <v>0</v>
      </c>
      <c r="S56" s="2">
        <f t="array" aca="1" ref="S56" ca="1">IF(P21=C21,SUM(IF(($BR$30:$BR$38=C21)*($BS$29:$CA$29=P$24),$BS$30:$CA$38)),0)</f>
        <v>0</v>
      </c>
      <c r="T56" s="2">
        <f t="array" aca="1" ref="T56" ca="1">IF(P21=C21,SUM(IF(($BR$30:$BR$38=C21)*($BS$29:$CA$29=P$25),$BS$30:$CA$38)),0)</f>
        <v>0</v>
      </c>
      <c r="U56" s="4">
        <f t="array" aca="1" ref="U56" ca="1">IF(Q21=C21,SUM(IF(($BR$30:$BR$38=C21)*($BS$29:$CA$29=Q17),$BS$30:$CA$38)),0)</f>
        <v>0</v>
      </c>
      <c r="V56" s="2">
        <f t="array" aca="1" ref="V56" ca="1">IF(Q21=C21,SUM(IF(($BR$30:$BR$38=C21)*($BS$29:$CA$29=Q18),$BS$30:$CA$38)),0)</f>
        <v>0</v>
      </c>
      <c r="W56" s="2">
        <f t="array" aca="1" ref="W56" ca="1">IF(Q21=C21,SUM(IF(($BR$30:$BR$38=C21)*($BS$29:$CA$29=Q19),$BS$30:$CA$38)),0)</f>
        <v>0</v>
      </c>
      <c r="X56" s="2">
        <f t="array" aca="1" ref="X56" ca="1">IF(Q21=C21,SUM(IF(($BR$30:$BR$38=C21)*($BS$29:$CA$29=Q20),$BS$30:$CA$38)),0)</f>
        <v>0</v>
      </c>
      <c r="Y56" s="2">
        <f t="array" aca="1" ref="Y56" ca="1">IF(Q21=C21,SUM(IF(($BR$30:$BR$38=C21)*($BS$29:$CA$29=Q22),$BS$30:$CA$38)),0)</f>
        <v>0</v>
      </c>
      <c r="Z56" s="2">
        <f t="array" aca="1" ref="Z56" ca="1">IF(Q21=C21,SUM(IF(($BR$30:$BR$38=C21)*($BS$29:$CA$29=Q23),$BS$30:$CA$38)),0)</f>
        <v>0</v>
      </c>
      <c r="AA56" s="2">
        <f t="array" aca="1" ref="AA56" ca="1">IF(Q21=C21,SUM(IF(($BR$30:$BR$38=C21)*($BS$29:$CA$29=Q$24),$BS$30:$CA$38)),0)</f>
        <v>0</v>
      </c>
      <c r="AB56" s="2">
        <f t="array" aca="1" ref="AB56" ca="1">IF(Q21=C21,SUM(IF(($BR$30:$BR$38=C21)*($BS$29:$CA$29=Q$25),$BS$30:$CA$38)),0)</f>
        <v>0</v>
      </c>
      <c r="AC56" s="4">
        <f t="array" aca="1" ref="AC56" ca="1">IF(R21=C21,SUM(IF(($BR$30:$BR$38=C21)*($BS$29:$CA$29=R17),$BS$30:$CA$38)),0)</f>
        <v>0</v>
      </c>
      <c r="AD56" s="2">
        <f t="array" aca="1" ref="AD56" ca="1">IF(R21=C21,SUM(IF(($BR$30:$BR$38=C21)*($BS$29:$CA$29=R18),$BS$30:$CA$38)),0)</f>
        <v>0</v>
      </c>
      <c r="AE56" s="2">
        <f t="array" aca="1" ref="AE56" ca="1">IF(R21=C21,SUM(IF(($BR$30:$BR$38=C21)*($BS$29:$CA$29=R19),$BS$30:$CA$38)),0)</f>
        <v>0</v>
      </c>
      <c r="AF56" s="2">
        <f t="array" aca="1" ref="AF56" ca="1">IF(R21=C21,SUM(IF(($BR$30:$BR$38=C21)*($BS$29:$CA$29=R20),$BS$30:$CA$38)),0)</f>
        <v>0</v>
      </c>
      <c r="AG56" s="2">
        <f t="array" aca="1" ref="AG56" ca="1">IF(R21=C21,SUM(IF(($BR$30:$BR$38=C21)*($BS$29:$CA$29=R22),$BS$30:$CA$38)),0)</f>
        <v>0</v>
      </c>
      <c r="AH56" s="2">
        <f t="array" aca="1" ref="AH56" ca="1">IF(R21=C21,SUM(IF(($BR$30:$BR$38=C21)*($BS$29:$CA$29=R23),$BS$30:$CA$38)),0)</f>
        <v>0</v>
      </c>
      <c r="AI56" s="2">
        <f t="array" aca="1" ref="AI56" ca="1">IF(R21=C21,SUM(IF(($BR$30:$BR$38=C21)*($BS$29:$CA$29=R$24),$BS$30:$CA$38)),0)</f>
        <v>0</v>
      </c>
      <c r="AJ56" s="2">
        <f t="array" aca="1" ref="AJ56" ca="1">IF(R21=C21,SUM(IF(($BR$30:$BR$38=C21)*($BS$29:$CA$29=R$25),$BS$30:$CA$38)),0)</f>
        <v>0</v>
      </c>
      <c r="AK56" s="4">
        <f t="array" aca="1" ref="AK56" ca="1">IF(S21=C21,SUM(IF(($BR$30:$BR$38=C21)*($BS$29:$CA$29=S17),$BS$30:$CA$38)),0)</f>
        <v>0</v>
      </c>
      <c r="AL56" s="2">
        <f t="array" aca="1" ref="AL56" ca="1">IF(S21=C21,SUM(IF(($BR$30:$BR$38=C21)*($BS$29:$CA$29=S18),$BS$30:$CA$38)),0)</f>
        <v>0</v>
      </c>
      <c r="AM56" s="2">
        <f t="array" aca="1" ref="AM56" ca="1">IF(S21=C21,SUM(IF(($BR$30:$BR$38=C21)*($BS$29:$CA$29=S19),$BS$30:$CA$38)),0)</f>
        <v>0</v>
      </c>
      <c r="AN56" s="2">
        <f t="array" aca="1" ref="AN56" ca="1">IF(S21=C21,SUM(IF(($BR$30:$BR$38=C21)*($BS$29:$CA$29=S20),$BS$30:$CA$38)),0)</f>
        <v>0</v>
      </c>
      <c r="AO56" s="2">
        <f t="array" aca="1" ref="AO56" ca="1">IF(S21=C21,SUM(IF(($BR$30:$BR$38=C21)*($BS$29:$CA$29=S22),$BS$30:$CA$38)),0)</f>
        <v>0</v>
      </c>
      <c r="AP56" s="2">
        <f t="array" aca="1" ref="AP56" ca="1">IF(S21=C21,SUM(IF(($BR$30:$BR$38=C21)*($BS$29:$CA$29=S23),$BS$30:$CA$38)),0)</f>
        <v>0</v>
      </c>
      <c r="AQ56" s="2">
        <f t="array" aca="1" ref="AQ56" ca="1">IF(S21=C21,SUM(IF(($BR$30:$BR$38=C21)*($BS$29:$CA$29=S$24),$BS$30:$CA$38)),0)</f>
        <v>0</v>
      </c>
      <c r="AR56" s="2">
        <f t="array" aca="1" ref="AR56" ca="1">IF(S21=C21,SUM(IF(($BR$30:$BR$38=C21)*($BS$29:$CA$29=S$25),$BS$30:$CA$38)),0)</f>
        <v>0</v>
      </c>
      <c r="AS56" s="4">
        <f t="array" aca="1" ref="AS56" ca="1">IF(T21=C21,SUM(IF(($BR$30:$BR$38=C21)*($BS$29:$CA$29=T17),$BS$30:$CA$38)),0)</f>
        <v>0</v>
      </c>
      <c r="AT56" s="2">
        <f t="array" aca="1" ref="AT56" ca="1">IF(T21=C21,SUM(IF(($BR$30:$BR$38=C21)*($BS$29:$CA$29=T18),$BS$30:$CA$38)),0)</f>
        <v>0</v>
      </c>
      <c r="AU56" s="2">
        <f t="array" aca="1" ref="AU56" ca="1">IF(T21=C21,SUM(IF(($BR$30:$BR$38=C21)*($BS$29:$CA$29=T19),$BS$30:$CA$38)),0)</f>
        <v>0</v>
      </c>
      <c r="AV56" s="2">
        <f t="array" aca="1" ref="AV56" ca="1">IF(T21=C21,SUM(IF(($BR$30:$BR$38=C21)*($BS$29:$CA$29=T20),$BS$30:$CA$38)),0)</f>
        <v>0</v>
      </c>
      <c r="AW56" s="2">
        <f t="array" aca="1" ref="AW56" ca="1">IF(T21=C21,SUM(IF(($BR$30:$BR$38=C21)*($BS$29:$CA$29=T22),$BS$30:$CA$38)),0)</f>
        <v>0</v>
      </c>
      <c r="AX56" s="2">
        <f t="array" aca="1" ref="AX56" ca="1">IF(T21=C21,SUM(IF(($BR$30:$BR$38=C21)*($BS$29:$CA$29=T23),$BS$30:$CA$38)),0)</f>
        <v>0</v>
      </c>
      <c r="AY56" s="2">
        <f t="array" aca="1" ref="AY56" ca="1">IF(T21=C21,SUM(IF(($BR$30:$BR$38=C21)*($BS$29:$CA$29=T$24),$BS$30:$CA$38)),0)</f>
        <v>0</v>
      </c>
      <c r="AZ56" s="2">
        <f t="array" aca="1" ref="AZ56" ca="1">IF(T21=C21,SUM(IF(($BR$30:$BR$38=C21)*($BS$29:$CA$29=T$25),$BS$30:$CA$38)),0)</f>
        <v>0</v>
      </c>
      <c r="BA56" s="4">
        <f t="array" aca="1" ref="BA56" ca="1">IF(U21=C21,SUM(IF(($BR$30:$BR$38=C21)*($BS$29:$CA$29=U$17),$BS$30:$CA$38)),0)</f>
        <v>0</v>
      </c>
      <c r="BB56" s="2">
        <f t="array" aca="1" ref="BB56" ca="1">IF(U21=C21,SUM(IF(($BR$30:$BR$38=C21)*($BS$29:$CA$29=U$18),$BS$30:$CA$38)),0)</f>
        <v>0</v>
      </c>
      <c r="BC56" s="2">
        <f t="array" aca="1" ref="BC56" ca="1">IF(U21=C21,SUM(IF(($BR$30:$BR$38=C21)*($BS$29:$CA$29=U$19),$BS$30:$CA$38)),0)</f>
        <v>0</v>
      </c>
      <c r="BD56" s="2">
        <f t="array" aca="1" ref="BD56" ca="1">IF(U21=C21,SUM(IF(($BR$30:$BR$38=C21)*($BS$29:$CA$29=U$20),$BS$30:$CA$38)),0)</f>
        <v>0</v>
      </c>
      <c r="BE56" s="2">
        <f t="array" aca="1" ref="BE56" ca="1">IF(U21=C21,SUM(IF(($BR$30:$BR$38=C21)*($BS$29:$CA$29=U$22),$BS$30:$CA$38)),0)</f>
        <v>0</v>
      </c>
      <c r="BF56" s="2">
        <f t="array" aca="1" ref="BF56" ca="1">IF(U21=C21,SUM(IF(($BR$30:$BR$38=C21)*($BS$29:$CA$29=U$23),$BS$30:$CA$38)),0)</f>
        <v>0</v>
      </c>
      <c r="BG56" s="2">
        <f t="array" aca="1" ref="BG56" ca="1">IF(U21=C21,SUM(IF(($BR$30:$BR$38=C21)*($BS$29:$CA$29=U$24),$BS$30:$CA$38)),0)</f>
        <v>0</v>
      </c>
      <c r="BH56" s="2">
        <f t="array" aca="1" ref="BH56" ca="1">IF(U21=C21,SUM(IF(($BR$30:$BR$38=C21)*($BS$29:$CA$29=U$25),$BS$30:$CA$38)),0)</f>
        <v>0</v>
      </c>
      <c r="BI56" s="4">
        <f t="array" aca="1" ref="BI56" ca="1">IF(V21=C21,SUM(IF(($BR$30:$BR$38=C21)*($BS$29:$CA$29=V$17),$BS$30:$CA$38)),0)</f>
        <v>0</v>
      </c>
      <c r="BJ56" s="2">
        <f t="array" aca="1" ref="BJ56" ca="1">IF(V21=C21,SUM(IF(($BR$30:$BR$38=C21)*($BS$29:$CA$29=V$18),$BS$30:$CA$38)),0)</f>
        <v>0</v>
      </c>
      <c r="BK56" s="2">
        <f t="array" aca="1" ref="BK56" ca="1">IF(V21=C21,SUM(IF(($BR$30:$BR$38=C21)*($BS$29:$CA$29=V$19),$BS$30:$CA$38)),0)</f>
        <v>0</v>
      </c>
      <c r="BL56" s="2">
        <f t="array" aca="1" ref="BL56" ca="1">IF(V21=C21,SUM(IF(($BR$30:$BR$38=C21)*($BS$29:$CA$29=V$20),$BS$30:$CA$38)),0)</f>
        <v>0</v>
      </c>
      <c r="BM56" s="2">
        <f t="array" aca="1" ref="BM56" ca="1">IF(V21=C21,SUM(IF(($BR$30:$BR$38=C21)*($BS$29:$CA$29=V$22),$BS$30:$CA$38)),0)</f>
        <v>0</v>
      </c>
      <c r="BN56" s="2">
        <f t="array" aca="1" ref="BN56" ca="1">IF(V21=C21,SUM(IF(($BR$30:$BR$38=C21)*($BS$29:$CA$29=V$23),$BS$30:$CA$38)),0)</f>
        <v>0</v>
      </c>
      <c r="BO56" s="2">
        <f t="array" aca="1" ref="BO56" ca="1">IF(V21=C21,SUM(IF(($BR$30:$BR$38=C21)*($BS$29:$CA$29=V$24),$BS$30:$CA$38)),0)</f>
        <v>0</v>
      </c>
      <c r="BP56" s="13">
        <f t="array" aca="1" ref="BP56" ca="1">IF(V21=C21,SUM(IF(($BR$30:$BR$38=C21)*($BS$29:$CA$29=V$25),$BS$30:$CA$38)),0)</f>
        <v>0</v>
      </c>
      <c r="BR56" s="2" t="str">
        <f t="shared" si="61"/>
        <v/>
      </c>
      <c r="BS56" s="7">
        <f t="shared" ca="1" si="63"/>
        <v>0</v>
      </c>
      <c r="BT56" s="7">
        <f t="shared" ca="1" si="63"/>
        <v>0</v>
      </c>
      <c r="BU56" s="7">
        <f t="shared" ca="1" si="63"/>
        <v>0</v>
      </c>
      <c r="BV56" s="7">
        <f ca="1">SUMIFS($AE$64:$AE$135,$V$64:$V$135,$BR56,$W$64:$W$135,BV$51)+SUMIFS($AF$64:$AF$135,$W$64:$W$135,$BR56,$V$64:$V$135,BV$51)</f>
        <v>0</v>
      </c>
      <c r="BW56" s="5"/>
      <c r="BX56" s="6">
        <f ca="1">SUMIFS($AE$64:$AE$135,$V$64:$V$135,$BR56,$W$64:$W$135,BX$51)+SUMIFS($AF$64:$AF$135,$W$64:$W$135,$BR56,$V$64:$V$135,BX$51)</f>
        <v>0</v>
      </c>
      <c r="BY56" s="6">
        <f ca="1">SUMIFS($AE$64:$AE$135,$V$64:$V$135,$BR56,$W$64:$W$135,BY$51)+SUMIFS($AF$64:$AF$135,$W$64:$W$135,$BR56,$V$64:$V$135,BY$51)</f>
        <v>0</v>
      </c>
      <c r="BZ56" s="6">
        <f t="shared" ca="1" si="62"/>
        <v>0</v>
      </c>
      <c r="CA56" s="6">
        <f t="shared" ca="1" si="62"/>
        <v>0</v>
      </c>
    </row>
    <row r="57" spans="2:79" s="2" customFormat="1" x14ac:dyDescent="0.25">
      <c r="E57" s="12">
        <f t="array" aca="1" ref="E57" ca="1">IF(O22=C22,SUM(IF(($BR$30:$BR$38=C22)*($BS$29:$CA$29=O17),$BS$30:$CA$38)),0)</f>
        <v>0</v>
      </c>
      <c r="F57" s="2">
        <f t="array" aca="1" ref="F57" ca="1">IF(O22=C22,SUM(IF(($BR$30:$BR$38=C22)*($BS$29:$CA$29=O18),$BS$30:$CA$38)),0)</f>
        <v>0</v>
      </c>
      <c r="G57" s="2">
        <f t="array" aca="1" ref="G57" ca="1">IF(O22=C22,SUM(IF(($BR$30:$BR$38=C22)*($BS$29:$CA$29=O19),$BS$30:$CA$38)),0)</f>
        <v>0</v>
      </c>
      <c r="H57" s="2">
        <f t="array" aca="1" ref="H57" ca="1">IF(O22=C22,SUM(IF(($BR$30:$BR$38=C22)*($BS$29:$CA$29=O20),$BS$30:$CA$38)),0)</f>
        <v>0</v>
      </c>
      <c r="I57" s="2">
        <f t="array" aca="1" ref="I57" ca="1">IF(O22=C22,SUM(IF(($BR$30:$BR$38=C22)*($BS$29:$CA$29=O21),$BS$30:$CA$38)),0)</f>
        <v>0</v>
      </c>
      <c r="J57" s="2">
        <f t="array" aca="1" ref="J57" ca="1">IF(O22=C22,SUM(IF(($BR$30:$BR$38=C22)*($BS$29:$CA$29=O23),$BS$30:$CA$38)),0)</f>
        <v>0</v>
      </c>
      <c r="K57" s="2">
        <f t="array" aca="1" ref="K57" ca="1">IF(O22=C22,SUM(IF(($BR$30:$BR$38=C22)*($BS$29:$CA$29=O$24),$BS$30:$CA$38)),0)</f>
        <v>0</v>
      </c>
      <c r="L57" s="2">
        <f t="array" aca="1" ref="L57" ca="1">IF(O22=C22,SUM(IF(($BR$30:$BR$38=C22)*($BS$29:$CA$29=O$25),$BS$30:$CA$38)),0)</f>
        <v>0</v>
      </c>
      <c r="M57" s="4">
        <f t="array" aca="1" ref="M57" ca="1">IF(P22=C22,SUM(IF(($BR$30:$BR$38=C22)*($BS$29:$CA$29=P17),$BS$30:$CA$38)),0)</f>
        <v>0</v>
      </c>
      <c r="N57" s="2">
        <f t="array" aca="1" ref="N57" ca="1">IF(P22=C22,SUM(IF(($BR$30:$BR$38=C22)*($BS$29:$CA$29=P18),$BS$30:$CA$38)),0)</f>
        <v>0</v>
      </c>
      <c r="O57" s="2">
        <f t="array" aca="1" ref="O57" ca="1">IF(P22=C22,SUM(IF(($BR$30:$BR$38=C22)*($BS$29:$CA$29=P19),$BS$30:$CA$38)),0)</f>
        <v>0</v>
      </c>
      <c r="P57" s="2">
        <f t="array" aca="1" ref="P57" ca="1">IF(P22=C22,SUM(IF(($BR$30:$BR$38=C22)*($BS$29:$CA$29=P20),$BS$30:$CA$38)),0)</f>
        <v>0</v>
      </c>
      <c r="Q57" s="2">
        <f t="array" aca="1" ref="Q57" ca="1">IF(P22=C22,SUM(IF(($BR$30:$BR$38=C22)*($BS$29:$CA$29=P21),$BS$30:$CA$38)),0)</f>
        <v>0</v>
      </c>
      <c r="R57" s="2">
        <f t="array" aca="1" ref="R57" ca="1">IF(P22=C22,SUM(IF(($BR$30:$BR$38=C22)*($BS$29:$CA$29=P23),$BS$30:$CA$38)),0)</f>
        <v>0</v>
      </c>
      <c r="S57" s="2">
        <f t="array" aca="1" ref="S57" ca="1">IF(P22=C22,SUM(IF(($BR$30:$BR$38=C22)*($BS$29:$CA$29=P$24),$BS$30:$CA$38)),0)</f>
        <v>0</v>
      </c>
      <c r="T57" s="2">
        <f t="array" aca="1" ref="T57" ca="1">IF(P22=C22,SUM(IF(($BR$30:$BR$38=C22)*($BS$29:$CA$29=P$25),$BS$30:$CA$38)),0)</f>
        <v>0</v>
      </c>
      <c r="U57" s="4">
        <f t="array" aca="1" ref="U57" ca="1">IF(Q22=C22,SUM(IF(($BR$30:$BR$38=C22)*($BS$29:$CA$29=Q17),$BS$30:$CA$38)),0)</f>
        <v>0</v>
      </c>
      <c r="V57" s="2">
        <f t="array" aca="1" ref="V57" ca="1">IF(Q22=C22,SUM(IF(($BR$30:$BR$38=C22)*($BS$29:$CA$29=Q18),$BS$30:$CA$38)),0)</f>
        <v>0</v>
      </c>
      <c r="W57" s="2">
        <f t="array" aca="1" ref="W57" ca="1">IF(Q22=C22,SUM(IF(($BR$30:$BR$38=C22)*($BS$29:$CA$29=Q19),$BS$30:$CA$38)),0)</f>
        <v>0</v>
      </c>
      <c r="X57" s="2">
        <f t="array" aca="1" ref="X57" ca="1">IF(Q22=C22,SUM(IF(($BR$30:$BR$38=C22)*($BS$29:$CA$29=Q20),$BS$30:$CA$38)),0)</f>
        <v>0</v>
      </c>
      <c r="Y57" s="2">
        <f t="array" aca="1" ref="Y57" ca="1">IF(Q22=C22,SUM(IF(($BR$30:$BR$38=C22)*($BS$29:$CA$29=Q21),$BS$30:$CA$38)),0)</f>
        <v>0</v>
      </c>
      <c r="Z57" s="2">
        <f t="array" aca="1" ref="Z57" ca="1">IF(Q22=C22,SUM(IF(($BR$30:$BR$38=C22)*($BS$29:$CA$29=Q23),$BS$30:$CA$38)),0)</f>
        <v>0</v>
      </c>
      <c r="AA57" s="2">
        <f t="array" aca="1" ref="AA57" ca="1">IF(Q22=C22,SUM(IF(($BR$30:$BR$38=C22)*($BS$29:$CA$29=Q$24),$BS$30:$CA$38)),0)</f>
        <v>0</v>
      </c>
      <c r="AB57" s="2">
        <f t="array" aca="1" ref="AB57" ca="1">IF(Q22=C22,SUM(IF(($BR$30:$BR$38=C22)*($BS$29:$CA$29=Q$25),$BS$30:$CA$38)),0)</f>
        <v>0</v>
      </c>
      <c r="AC57" s="4">
        <f t="array" aca="1" ref="AC57" ca="1">IF(R22=C22,SUM(IF(($BR$30:$BR$38=C22)*($BS$29:$CA$29=R17),$BS$30:$CA$38)),0)</f>
        <v>0</v>
      </c>
      <c r="AD57" s="2">
        <f t="array" aca="1" ref="AD57" ca="1">IF(R22=C22,SUM(IF(($BR$30:$BR$38=C22)*($BS$29:$CA$29=R18),$BS$30:$CA$38)),0)</f>
        <v>0</v>
      </c>
      <c r="AE57" s="2">
        <f t="array" aca="1" ref="AE57" ca="1">IF(R22=C22,SUM(IF(($BR$30:$BR$38=C22)*($BS$29:$CA$29=R19),$BS$30:$CA$38)),0)</f>
        <v>0</v>
      </c>
      <c r="AF57" s="2">
        <f t="array" aca="1" ref="AF57" ca="1">IF(R22=C22,SUM(IF(($BR$30:$BR$38=C22)*($BS$29:$CA$29=R20),$BS$30:$CA$38)),0)</f>
        <v>0</v>
      </c>
      <c r="AG57" s="2">
        <f t="array" aca="1" ref="AG57" ca="1">IF(R22=C22,SUM(IF(($BR$30:$BR$38=C22)*($BS$29:$CA$29=R21),$BS$30:$CA$38)),0)</f>
        <v>0</v>
      </c>
      <c r="AH57" s="2">
        <f t="array" aca="1" ref="AH57" ca="1">IF(R22=C22,SUM(IF(($BR$30:$BR$38=C22)*($BS$29:$CA$29=R23),$BS$30:$CA$38)),0)</f>
        <v>0</v>
      </c>
      <c r="AI57" s="2">
        <f t="array" aca="1" ref="AI57" ca="1">IF(R22=C22,SUM(IF(($BR$30:$BR$38=C22)*($BS$29:$CA$29=R$24),$BS$30:$CA$38)),0)</f>
        <v>0</v>
      </c>
      <c r="AJ57" s="2">
        <f t="array" aca="1" ref="AJ57" ca="1">IF(R22=C22,SUM(IF(($BR$30:$BR$38=C22)*($BS$29:$CA$29=R$25),$BS$30:$CA$38)),0)</f>
        <v>0</v>
      </c>
      <c r="AK57" s="4">
        <f t="array" aca="1" ref="AK57" ca="1">IF(S22=C22,SUM(IF(($BR$30:$BR$38=C22)*($BS$29:$CA$29=S17),$BS$30:$CA$38)),0)</f>
        <v>0</v>
      </c>
      <c r="AL57" s="2">
        <f t="array" aca="1" ref="AL57" ca="1">IF(S22=C22,SUM(IF(($BR$30:$BR$38=C22)*($BS$29:$CA$29=S18),$BS$30:$CA$38)),0)</f>
        <v>0</v>
      </c>
      <c r="AM57" s="2">
        <f t="array" aca="1" ref="AM57" ca="1">IF(S22=C22,SUM(IF(($BR$30:$BR$38=C22)*($BS$29:$CA$29=S19),$BS$30:$CA$38)),0)</f>
        <v>0</v>
      </c>
      <c r="AN57" s="2">
        <f t="array" aca="1" ref="AN57" ca="1">IF(S22=C22,SUM(IF(($BR$30:$BR$38=C22)*($BS$29:$CA$29=S20),$BS$30:$CA$38)),0)</f>
        <v>0</v>
      </c>
      <c r="AO57" s="2">
        <f t="array" aca="1" ref="AO57" ca="1">IF(S22=C22,SUM(IF(($BR$30:$BR$38=C22)*($BS$29:$CA$29=S21),$BS$30:$CA$38)),0)</f>
        <v>0</v>
      </c>
      <c r="AP57" s="2">
        <f t="array" aca="1" ref="AP57" ca="1">IF(S22=C22,SUM(IF(($BR$30:$BR$38=C22)*($BS$29:$CA$29=S23),$BS$30:$CA$38)),0)</f>
        <v>0</v>
      </c>
      <c r="AQ57" s="2">
        <f t="array" aca="1" ref="AQ57" ca="1">IF(S22=C22,SUM(IF(($BR$30:$BR$38=C22)*($BS$29:$CA$29=S$24),$BS$30:$CA$38)),0)</f>
        <v>0</v>
      </c>
      <c r="AR57" s="2">
        <f t="array" aca="1" ref="AR57" ca="1">IF(S22=C22,SUM(IF(($BR$30:$BR$38=C22)*($BS$29:$CA$29=S$25),$BS$30:$CA$38)),0)</f>
        <v>0</v>
      </c>
      <c r="AS57" s="4">
        <f t="array" aca="1" ref="AS57" ca="1">IF(T22=C22,SUM(IF(($BR$30:$BR$38=C22)*($BS$29:$CA$29=T17),$BS$30:$CA$38)),0)</f>
        <v>0</v>
      </c>
      <c r="AT57" s="2">
        <f t="array" aca="1" ref="AT57" ca="1">IF(T22=C22,SUM(IF(($BR$30:$BR$38=C22)*($BS$29:$CA$29=T18),$BS$30:$CA$38)),0)</f>
        <v>0</v>
      </c>
      <c r="AU57" s="2">
        <f t="array" aca="1" ref="AU57" ca="1">IF(T22=C22,SUM(IF(($BR$30:$BR$38=C22)*($BS$29:$CA$29=T19),$BS$30:$CA$38)),0)</f>
        <v>0</v>
      </c>
      <c r="AV57" s="2">
        <f t="array" aca="1" ref="AV57" ca="1">IF(T22=C22,SUM(IF(($BR$30:$BR$38=C22)*($BS$29:$CA$29=T20),$BS$30:$CA$38)),0)</f>
        <v>0</v>
      </c>
      <c r="AW57" s="2">
        <f t="array" aca="1" ref="AW57" ca="1">IF(T22=C22,SUM(IF(($BR$30:$BR$38=C22)*($BS$29:$CA$29=T21),$BS$30:$CA$38)),0)</f>
        <v>0</v>
      </c>
      <c r="AX57" s="2">
        <f t="array" aca="1" ref="AX57" ca="1">IF(T22=C22,SUM(IF(($BR$30:$BR$38=C22)*($BS$29:$CA$29=T23),$BS$30:$CA$38)),0)</f>
        <v>0</v>
      </c>
      <c r="AY57" s="2">
        <f t="array" aca="1" ref="AY57" ca="1">IF(T22=C22,SUM(IF(($BR$30:$BR$38=C22)*($BS$29:$CA$29=T$24),$BS$30:$CA$38)),0)</f>
        <v>0</v>
      </c>
      <c r="AZ57" s="2">
        <f t="array" aca="1" ref="AZ57" ca="1">IF(T22=C22,SUM(IF(($BR$30:$BR$38=C22)*($BS$29:$CA$29=T$25),$BS$30:$CA$38)),0)</f>
        <v>0</v>
      </c>
      <c r="BA57" s="4">
        <f t="array" aca="1" ref="BA57" ca="1">IF(U22=C22,SUM(IF(($BR$30:$BR$38=C22)*($BS$29:$CA$29=U$17),$BS$30:$CA$38)),0)</f>
        <v>0</v>
      </c>
      <c r="BB57" s="2">
        <f t="array" aca="1" ref="BB57" ca="1">IF(U22=C22,SUM(IF(($BR$30:$BR$38=C22)*($BS$29:$CA$29=U$18),$BS$30:$CA$38)),0)</f>
        <v>0</v>
      </c>
      <c r="BC57" s="2">
        <f t="array" aca="1" ref="BC57" ca="1">IF(U22=C22,SUM(IF(($BR$30:$BR$38=C22)*($BS$29:$CA$29=U$19),$BS$30:$CA$38)),0)</f>
        <v>0</v>
      </c>
      <c r="BD57" s="2">
        <f t="array" aca="1" ref="BD57" ca="1">IF(U22=C22,SUM(IF(($BR$30:$BR$38=C22)*($BS$29:$CA$29=U$20),$BS$30:$CA$38)),0)</f>
        <v>0</v>
      </c>
      <c r="BE57" s="2">
        <f t="array" aca="1" ref="BE57" ca="1">IF(U22=C22,SUM(IF(($BR$30:$BR$38=C22)*($BS$29:$CA$29=U$21),$BS$30:$CA$38)),0)</f>
        <v>0</v>
      </c>
      <c r="BF57" s="2">
        <f t="array" aca="1" ref="BF57" ca="1">IF(U22=C22,SUM(IF(($BR$30:$BR$38=C22)*($BS$29:$CA$29=U$23),$BS$30:$CA$38)),0)</f>
        <v>0</v>
      </c>
      <c r="BG57" s="2">
        <f t="array" aca="1" ref="BG57" ca="1">IF(U22=C22,SUM(IF(($BR$30:$BR$38=C22)*($BS$29:$CA$29=U$24),$BS$30:$CA$38)),0)</f>
        <v>0</v>
      </c>
      <c r="BH57" s="2">
        <f t="array" aca="1" ref="BH57" ca="1">IF(U22=C22,SUM(IF(($BR$30:$BR$38=C22)*($BS$29:$CA$29=U$25),$BS$30:$CA$38)),0)</f>
        <v>0</v>
      </c>
      <c r="BI57" s="4">
        <f t="array" aca="1" ref="BI57" ca="1">IF(V22=C22,SUM(IF(($BR$30:$BR$38=C22)*($BS$29:$CA$29=V$17),$BS$30:$CA$38)),0)</f>
        <v>0</v>
      </c>
      <c r="BJ57" s="2">
        <f t="array" aca="1" ref="BJ57" ca="1">IF(V22=C22,SUM(IF(($BR$30:$BR$38=C22)*($BS$29:$CA$29=V$18),$BS$30:$CA$38)),0)</f>
        <v>0</v>
      </c>
      <c r="BK57" s="2">
        <f t="array" aca="1" ref="BK57" ca="1">IF(V22=C22,SUM(IF(($BR$30:$BR$38=C22)*($BS$29:$CA$29=V$19),$BS$30:$CA$38)),0)</f>
        <v>0</v>
      </c>
      <c r="BL57" s="2">
        <f t="array" aca="1" ref="BL57" ca="1">IF(V22=C22,SUM(IF(($BR$30:$BR$38=C22)*($BS$29:$CA$29=V$20),$BS$30:$CA$38)),0)</f>
        <v>0</v>
      </c>
      <c r="BM57" s="2">
        <f t="array" aca="1" ref="BM57" ca="1">IF(V22=C22,SUM(IF(($BR$30:$BR$38=C22)*($BS$29:$CA$29=V$21),$BS$30:$CA$38)),0)</f>
        <v>0</v>
      </c>
      <c r="BN57" s="2">
        <f t="array" aca="1" ref="BN57" ca="1">IF(V22=C22,SUM(IF(($BR$30:$BR$38=C22)*($BS$29:$CA$29=V$23),$BS$30:$CA$38)),0)</f>
        <v>0</v>
      </c>
      <c r="BO57" s="2">
        <f t="array" aca="1" ref="BO57" ca="1">IF(V22=C22,SUM(IF(($BR$30:$BR$38=C22)*($BS$29:$CA$29=V$24),$BS$30:$CA$38)),0)</f>
        <v>0</v>
      </c>
      <c r="BP57" s="13">
        <f t="array" aca="1" ref="BP57" ca="1">IF(V22=C22,SUM(IF(($BR$30:$BR$38=C22)*($BS$29:$CA$29=V$25),$BS$30:$CA$38)),0)</f>
        <v>0</v>
      </c>
      <c r="BR57" s="2" t="str">
        <f t="shared" si="61"/>
        <v/>
      </c>
      <c r="BS57" s="7">
        <f t="shared" ca="1" si="63"/>
        <v>0</v>
      </c>
      <c r="BT57" s="7">
        <f t="shared" ca="1" si="63"/>
        <v>0</v>
      </c>
      <c r="BU57" s="7">
        <f t="shared" ca="1" si="63"/>
        <v>0</v>
      </c>
      <c r="BV57" s="7">
        <f ca="1">SUMIFS($AE$64:$AE$135,$V$64:$V$135,$BR57,$W$64:$W$135,BV$51)+SUMIFS($AF$64:$AF$135,$W$64:$W$135,$BR57,$V$64:$V$135,BV$51)</f>
        <v>0</v>
      </c>
      <c r="BW57" s="7">
        <f ca="1">SUMIFS($AE$64:$AE$135,$V$64:$V$135,$BR57,$W$64:$W$135,BW$51)+SUMIFS($AF$64:$AF$135,$W$64:$W$135,$BR57,$V$64:$V$135,BW$51)</f>
        <v>0</v>
      </c>
      <c r="BX57" s="5"/>
      <c r="BY57" s="6">
        <f ca="1">SUMIFS($AE$64:$AE$135,$V$64:$V$135,$BR57,$W$64:$W$135,BY$51)+SUMIFS($AF$64:$AF$135,$W$64:$W$135,$BR57,$V$64:$V$135,BY$51)</f>
        <v>0</v>
      </c>
      <c r="BZ57" s="6">
        <f t="shared" ca="1" si="62"/>
        <v>0</v>
      </c>
      <c r="CA57" s="6">
        <f t="shared" ca="1" si="62"/>
        <v>0</v>
      </c>
    </row>
    <row r="58" spans="2:79" s="2" customFormat="1" x14ac:dyDescent="0.25">
      <c r="E58" s="12">
        <f t="array" aca="1" ref="E58" ca="1">IF(O23=C23,SUM(IF(($BR$30:$BR$38=C23)*($BS$29:$CA$29=O$17),$BS$30:$CA$38)),0)</f>
        <v>0</v>
      </c>
      <c r="F58" s="2">
        <f t="array" aca="1" ref="F58" ca="1">IF(O23=C23,SUM(IF(($BR$30:$BR$38=C23)*($BS$29:$CA$29=O$18),$BS$30:$CA$38)),0)</f>
        <v>0</v>
      </c>
      <c r="G58" s="2">
        <f t="array" aca="1" ref="G58" ca="1">IF(O23=C23,SUM(IF(($BR$30:$BR$38=C23)*($BS$29:$CA$29=O$19),$BS$30:$CA$38)),0)</f>
        <v>0</v>
      </c>
      <c r="H58" s="2">
        <f t="array" aca="1" ref="H58" ca="1">IF(O23=C23,SUM(IF(($BR$30:$BR$38=C23)*($BS$29:$CA$29=O$20),$BS$30:$CA$38)),0)</f>
        <v>0</v>
      </c>
      <c r="I58" s="2">
        <f t="array" aca="1" ref="I58" ca="1">IF(O23=C23,SUM(IF(($BR$30:$BR$38=C23)*($BS$29:$CA$29=O$21),$BS$30:$CA$38)),0)</f>
        <v>0</v>
      </c>
      <c r="J58" s="2">
        <f t="array" aca="1" ref="J58" ca="1">IF(O23=C23,SUM(IF(($BR$30:$BR$38=C23)*($BS$29:$CA$29=O$22),$BS$30:$CA$38)),0)</f>
        <v>0</v>
      </c>
      <c r="K58" s="2">
        <f t="array" aca="1" ref="K58" ca="1">IF(O23=C23,SUM(IF(($BR$30:$BR$38=C23)*($BS$29:$CA$29=O$24),$BS$30:$CA$38)),0)</f>
        <v>0</v>
      </c>
      <c r="L58" s="2">
        <f t="array" aca="1" ref="L58" ca="1">IF(O23=C23,SUM(IF(($BR$30:$BR$38=C23)*($BS$29:$CA$29=O$25),$BS$30:$CA$38)),0)</f>
        <v>0</v>
      </c>
      <c r="M58" s="4">
        <f t="array" aca="1" ref="M58" ca="1">IF(P23=C23,SUM(IF(($BR$30:$BR$38=C23)*($BS$29:$CA$29=P$17),$BS$30:$CA$38)),0)</f>
        <v>0</v>
      </c>
      <c r="N58" s="2">
        <f t="array" aca="1" ref="N58" ca="1">IF(P23=C23,SUM(IF(($BR$30:$BR$38=C23)*($BS$29:$CA$29=P$18),$BS$30:$CA$38)),0)</f>
        <v>0</v>
      </c>
      <c r="O58" s="2">
        <f t="array" aca="1" ref="O58" ca="1">IF(P23=C23,SUM(IF(($BR$30:$BR$38=C23)*($BS$29:$CA$29=P$19),$BS$30:$CA$38)),0)</f>
        <v>0</v>
      </c>
      <c r="P58" s="2">
        <f t="array" aca="1" ref="P58" ca="1">IF(P23=C23,SUM(IF(($BR$30:$BR$38=C23)*($BS$29:$CA$29=P$20),$BS$30:$CA$38)),0)</f>
        <v>0</v>
      </c>
      <c r="Q58" s="2">
        <f t="array" aca="1" ref="Q58" ca="1">IF(P23=C23,SUM(IF(($BR$30:$BR$38=C23)*($BS$29:$CA$29=P$21),$BS$30:$CA$38)),0)</f>
        <v>0</v>
      </c>
      <c r="R58" s="2">
        <f t="array" aca="1" ref="R58" ca="1">IF(P23=C23,SUM(IF(($BR$30:$BR$38=C23)*($BS$29:$CA$29=P$22),$BS$30:$CA$38)),0)</f>
        <v>0</v>
      </c>
      <c r="S58" s="2">
        <f t="array" aca="1" ref="S58" ca="1">IF(P23=C23,SUM(IF(($BR$30:$BR$38=C23)*($BS$29:$CA$29=P$24),$BS$30:$CA$38)),0)</f>
        <v>0</v>
      </c>
      <c r="T58" s="2">
        <f t="array" aca="1" ref="T58" ca="1">IF(P23=C23,SUM(IF(($BR$30:$BR$38=C23)*($BS$29:$CA$29=P$25),$BS$30:$CA$38)),0)</f>
        <v>0</v>
      </c>
      <c r="U58" s="4">
        <f t="array" aca="1" ref="U58" ca="1">IF(Q23=C23,SUM(IF(($BR$30:$BR$38=C23)*($BS$29:$CA$29=Q$17),$BS$30:$CA$38)),0)</f>
        <v>0</v>
      </c>
      <c r="V58" s="2">
        <f t="array" aca="1" ref="V58" ca="1">IF(Q23=C23,SUM(IF(($BR$30:$BR$38=C23)*($BS$29:$CA$29=Q$18),$BS$30:$CA$38)),0)</f>
        <v>0</v>
      </c>
      <c r="W58" s="2">
        <f t="array" aca="1" ref="W58" ca="1">IF(Q23=C23,SUM(IF(($BR$30:$BR$38=C23)*($BS$29:$CA$29=Q$19),$BS$30:$CA$38)),0)</f>
        <v>0</v>
      </c>
      <c r="X58" s="2">
        <f t="array" aca="1" ref="X58" ca="1">IF(Q23=C23,SUM(IF(($BR$30:$BR$38=C23)*($BS$29:$CA$29=Q$20),$BS$30:$CA$38)),0)</f>
        <v>0</v>
      </c>
      <c r="Y58" s="2">
        <f t="array" aca="1" ref="Y58" ca="1">IF(Q23=C23,SUM(IF(($BR$30:$BR$38=C23)*($BS$29:$CA$29=Q$21),$BS$30:$CA$38)),0)</f>
        <v>0</v>
      </c>
      <c r="Z58" s="2">
        <f t="array" aca="1" ref="Z58" ca="1">IF(Q23=C23,SUM(IF(($BR$30:$BR$38=C23)*($BS$29:$CA$29=Q$22),$BS$30:$CA$38)),0)</f>
        <v>0</v>
      </c>
      <c r="AA58" s="2">
        <f t="array" aca="1" ref="AA58" ca="1">IF(Q23=C23,SUM(IF(($BR$30:$BR$38=C23)*($BS$29:$CA$29=Q$24),$BS$30:$CA$38)),0)</f>
        <v>0</v>
      </c>
      <c r="AB58" s="2">
        <f t="array" aca="1" ref="AB58" ca="1">IF(Q23=C23,SUM(IF(($BR$30:$BR$38=C23)*($BS$29:$CA$29=Q$25),$BS$30:$CA$38)),0)</f>
        <v>0</v>
      </c>
      <c r="AC58" s="4">
        <f t="array" aca="1" ref="AC58" ca="1">IF(R23=C23,SUM(IF(($BR$30:$BR$38=C23)*($BS$29:$CA$29=R$17),$BS$30:$CA$38)),0)</f>
        <v>0</v>
      </c>
      <c r="AD58" s="2">
        <f t="array" aca="1" ref="AD58" ca="1">IF(R23=C23,SUM(IF(($BR$30:$BR$38=C23)*($BS$29:$CA$29=R$18),$BS$30:$CA$38)),0)</f>
        <v>0</v>
      </c>
      <c r="AE58" s="2">
        <f t="array" aca="1" ref="AE58" ca="1">IF(R23=C23,SUM(IF(($BR$30:$BR$38=C23)*($BS$29:$CA$29=R$19),$BS$30:$CA$38)),0)</f>
        <v>0</v>
      </c>
      <c r="AF58" s="2">
        <f t="array" aca="1" ref="AF58" ca="1">IF(R23=C23,SUM(IF(($BR$30:$BR$38=C23)*($BS$29:$CA$29=R$20),$BS$30:$CA$38)),0)</f>
        <v>0</v>
      </c>
      <c r="AG58" s="2">
        <f t="array" aca="1" ref="AG58" ca="1">IF(R23=C23,SUM(IF(($BR$30:$BR$38=C23)*($BS$29:$CA$29=R$21),$BS$30:$CA$38)),0)</f>
        <v>0</v>
      </c>
      <c r="AH58" s="2">
        <f t="array" aca="1" ref="AH58" ca="1">IF(R23=C23,SUM(IF(($BR$30:$BR$38=C23)*($BS$29:$CA$29=R$22),$BS$30:$CA$38)),0)</f>
        <v>0</v>
      </c>
      <c r="AI58" s="2">
        <f t="array" aca="1" ref="AI58" ca="1">IF(R23=C23,SUM(IF(($BR$30:$BR$38=C23)*($BS$29:$CA$29=R$24),$BS$30:$CA$38)),0)</f>
        <v>0</v>
      </c>
      <c r="AJ58" s="2">
        <f t="array" aca="1" ref="AJ58" ca="1">IF(R23=C23,SUM(IF(($BR$30:$BR$38=C23)*($BS$29:$CA$29=R$25),$BS$30:$CA$38)),0)</f>
        <v>0</v>
      </c>
      <c r="AK58" s="4">
        <f t="array" aca="1" ref="AK58" ca="1">IF(S23=C23,SUM(IF(($BR$30:$BR$38=C23)*($BS$29:$CA$29=S$17),$BS$30:$CA$38)),0)</f>
        <v>0</v>
      </c>
      <c r="AL58" s="2">
        <f t="array" aca="1" ref="AL58" ca="1">IF(S23=C23,SUM(IF(($BR$30:$BR$38=C23)*($BS$29:$CA$29=S$18),$BS$30:$CA$38)),0)</f>
        <v>0</v>
      </c>
      <c r="AM58" s="2">
        <f t="array" aca="1" ref="AM58" ca="1">IF(S23=C23,SUM(IF(($BR$30:$BR$38=C23)*($BS$29:$CA$29=S$19),$BS$30:$CA$38)),0)</f>
        <v>0</v>
      </c>
      <c r="AN58" s="2">
        <f t="array" aca="1" ref="AN58" ca="1">IF(S23=C23,SUM(IF(($BR$30:$BR$38=C23)*($BS$29:$CA$29=S$20),$BS$30:$CA$38)),0)</f>
        <v>0</v>
      </c>
      <c r="AO58" s="2">
        <f t="array" aca="1" ref="AO58" ca="1">IF(S23=C23,SUM(IF(($BR$30:$BR$38=C23)*($BS$29:$CA$29=S$21),$BS$30:$CA$38)),0)</f>
        <v>0</v>
      </c>
      <c r="AP58" s="2">
        <f t="array" aca="1" ref="AP58" ca="1">IF(S23=C23,SUM(IF(($BR$30:$BR$38=C23)*($BS$29:$CA$29=S$22),$BS$30:$CA$38)),0)</f>
        <v>0</v>
      </c>
      <c r="AQ58" s="2">
        <f t="array" aca="1" ref="AQ58" ca="1">IF(S23=C23,SUM(IF(($BR$30:$BR$38=C23)*($BS$29:$CA$29=S$24),$BS$30:$CA$38)),0)</f>
        <v>0</v>
      </c>
      <c r="AR58" s="2">
        <f t="array" aca="1" ref="AR58" ca="1">IF(S23=C23,SUM(IF(($BR$30:$BR$38=C23)*($BS$29:$CA$29=S$25),$BS$30:$CA$38)),0)</f>
        <v>0</v>
      </c>
      <c r="AS58" s="4">
        <f t="array" aca="1" ref="AS58" ca="1">IF(T23=C23,SUM(IF(($BR$30:$BR$38=C23)*($BS$29:$CA$29=T$17),$BS$30:$CA$38)),0)</f>
        <v>0</v>
      </c>
      <c r="AT58" s="2">
        <f t="array" aca="1" ref="AT58" ca="1">IF(T23=C23,SUM(IF(($BR$30:$BR$38=C23)*($BS$29:$CA$29=T$18),$BS$30:$CA$38)),0)</f>
        <v>0</v>
      </c>
      <c r="AU58" s="2">
        <f t="array" aca="1" ref="AU58" ca="1">IF(T23=C23,SUM(IF(($BR$30:$BR$38=C23)*($BS$29:$CA$29=T$19),$BS$30:$CA$38)),0)</f>
        <v>0</v>
      </c>
      <c r="AV58" s="2">
        <f t="array" aca="1" ref="AV58" ca="1">IF(T23=C23,SUM(IF(($BR$30:$BR$38=C23)*($BS$29:$CA$29=T$20),$BS$30:$CA$38)),0)</f>
        <v>0</v>
      </c>
      <c r="AW58" s="2">
        <f t="array" aca="1" ref="AW58" ca="1">IF(T23=C23,SUM(IF(($BR$30:$BR$38=C23)*($BS$29:$CA$29=T$21),$BS$30:$CA$38)),0)</f>
        <v>0</v>
      </c>
      <c r="AX58" s="2">
        <f t="array" aca="1" ref="AX58" ca="1">IF(T23=C23,SUM(IF(($BR$30:$BR$38=C23)*($BS$29:$CA$29=T$22),$BS$30:$CA$38)),0)</f>
        <v>0</v>
      </c>
      <c r="AY58" s="2">
        <f t="array" aca="1" ref="AY58" ca="1">IF(T23=C23,SUM(IF(($BR$30:$BR$38=C23)*($BS$29:$CA$29=T$24),$BS$30:$CA$38)),0)</f>
        <v>0</v>
      </c>
      <c r="AZ58" s="2">
        <f t="array" aca="1" ref="AZ58" ca="1">IF(T23=C23,SUM(IF(($BR$30:$BR$38=C23)*($BS$29:$CA$29=T$25),$BS$30:$CA$38)),0)</f>
        <v>0</v>
      </c>
      <c r="BA58" s="4">
        <f t="array" aca="1" ref="BA58" ca="1">IF(U23=C23,SUM(IF(($BR$30:$BR$38=C23)*($BS$29:$CA$29=U$17),$BS$30:$CA$38)),0)</f>
        <v>0</v>
      </c>
      <c r="BB58" s="2">
        <f t="array" aca="1" ref="BB58" ca="1">IF(U23=C23,SUM(IF(($BR$30:$BR$38=C23)*($BS$29:$CA$29=U$18),$BS$30:$CA$38)),0)</f>
        <v>0</v>
      </c>
      <c r="BC58" s="2">
        <f t="array" aca="1" ref="BC58" ca="1">IF(U23=C23,SUM(IF(($BR$30:$BR$38=C23)*($BS$29:$CA$29=U$19),$BS$30:$CA$38)),0)</f>
        <v>0</v>
      </c>
      <c r="BD58" s="2">
        <f t="array" aca="1" ref="BD58" ca="1">IF(U23=C23,SUM(IF(($BR$30:$BR$38=C23)*($BS$29:$CA$29=U$20),$BS$30:$CA$38)),0)</f>
        <v>0</v>
      </c>
      <c r="BE58" s="2">
        <f t="array" aca="1" ref="BE58" ca="1">IF(U23=C23,SUM(IF(($BR$30:$BR$38=C23)*($BS$29:$CA$29=U$21),$BS$30:$CA$38)),0)</f>
        <v>0</v>
      </c>
      <c r="BF58" s="2">
        <f t="array" aca="1" ref="BF58" ca="1">IF(U23=C23,SUM(IF(($BR$30:$BR$38=C23)*($BS$29:$CA$29=U$22),$BS$30:$CA$38)),0)</f>
        <v>0</v>
      </c>
      <c r="BG58" s="2">
        <f t="array" aca="1" ref="BG58" ca="1">IF(U23=C23,SUM(IF(($BR$30:$BR$38=C23)*($BS$29:$CA$29=U$24),$BS$30:$CA$38)),0)</f>
        <v>0</v>
      </c>
      <c r="BH58" s="2">
        <f t="array" aca="1" ref="BH58" ca="1">IF(U23=C23,SUM(IF(($BR$30:$BR$38=C23)*($BS$29:$CA$29=U$25),$BS$30:$CA$38)),0)</f>
        <v>0</v>
      </c>
      <c r="BI58" s="4">
        <f t="array" aca="1" ref="BI58" ca="1">IF(V23=C23,SUM(IF(($BR$30:$BR$38=C23)*($BS$29:$CA$29=V$17),$BS$30:$CA$38)),0)</f>
        <v>0</v>
      </c>
      <c r="BJ58" s="2">
        <f t="array" aca="1" ref="BJ58" ca="1">IF(V23=C23,SUM(IF(($BR$30:$BR$38=C23)*($BS$29:$CA$29=V$18),$BS$30:$CA$38)),0)</f>
        <v>0</v>
      </c>
      <c r="BK58" s="2">
        <f t="array" aca="1" ref="BK58" ca="1">IF(V23=C23,SUM(IF(($BR$30:$BR$38=C23)*($BS$29:$CA$29=V$19),$BS$30:$CA$38)),0)</f>
        <v>0</v>
      </c>
      <c r="BL58" s="2">
        <f t="array" aca="1" ref="BL58" ca="1">IF(V23=C23,SUM(IF(($BR$30:$BR$38=C23)*($BS$29:$CA$29=V$20),$BS$30:$CA$38)),0)</f>
        <v>0</v>
      </c>
      <c r="BM58" s="2">
        <f t="array" aca="1" ref="BM58" ca="1">IF(V23=C23,SUM(IF(($BR$30:$BR$38=C23)*($BS$29:$CA$29=V$21),$BS$30:$CA$38)),0)</f>
        <v>0</v>
      </c>
      <c r="BN58" s="2">
        <f t="array" aca="1" ref="BN58" ca="1">IF(V23=C23,SUM(IF(($BR$30:$BR$38=C23)*($BS$29:$CA$29=V$22),$BS$30:$CA$38)),0)</f>
        <v>0</v>
      </c>
      <c r="BO58" s="2">
        <f t="array" aca="1" ref="BO58" ca="1">IF(V23=C23,SUM(IF(($BR$30:$BR$38=C23)*($BS$29:$CA$29=V$24),$BS$30:$CA$38)),0)</f>
        <v>0</v>
      </c>
      <c r="BP58" s="13">
        <f t="array" aca="1" ref="BP58" ca="1">IF(V23=C23,SUM(IF(($BR$30:$BR$38=C23)*($BS$29:$CA$29=V$25),$BS$30:$CA$38)),0)</f>
        <v>0</v>
      </c>
      <c r="BR58" s="2" t="str">
        <f t="shared" si="61"/>
        <v/>
      </c>
      <c r="BS58" s="7">
        <f t="shared" ca="1" si="63"/>
        <v>0</v>
      </c>
      <c r="BT58" s="7">
        <f t="shared" ca="1" si="63"/>
        <v>0</v>
      </c>
      <c r="BU58" s="7">
        <f t="shared" ca="1" si="63"/>
        <v>0</v>
      </c>
      <c r="BV58" s="7">
        <f ca="1">SUMIFS($AE$64:$AE$135,$V$64:$V$135,$BR58,$W$64:$W$135,BV$51)+SUMIFS($AF$64:$AF$135,$W$64:$W$135,$BR58,$V$64:$V$135,BV$51)</f>
        <v>0</v>
      </c>
      <c r="BW58" s="7">
        <f ca="1">SUMIFS($AE$64:$AE$135,$V$64:$V$135,$BR58,$W$64:$W$135,BW$51)+SUMIFS($AF$64:$AF$135,$W$64:$W$135,$BR58,$V$64:$V$135,BW$51)</f>
        <v>0</v>
      </c>
      <c r="BX58" s="7">
        <f ca="1">SUMIFS($AE$64:$AE$135,$V$64:$V$135,$BR58,$W$64:$W$135,BX$51)+SUMIFS($AF$64:$AF$135,$W$64:$W$135,$BR58,$V$64:$V$135,BX$51)</f>
        <v>0</v>
      </c>
      <c r="BY58" s="5"/>
      <c r="BZ58" s="6">
        <f t="shared" ca="1" si="62"/>
        <v>0</v>
      </c>
      <c r="CA58" s="6">
        <f t="shared" ca="1" si="62"/>
        <v>0</v>
      </c>
    </row>
    <row r="59" spans="2:79" s="2" customFormat="1" x14ac:dyDescent="0.25">
      <c r="E59" s="12">
        <f t="array" aca="1" ref="E59" ca="1">IF(O24=C24,SUM(IF(($BR$30:$BR$38=C24)*($BS$29:$CA$29=O$17),$BS$30:$CA$38)),0)</f>
        <v>0</v>
      </c>
      <c r="F59" s="2">
        <f t="array" aca="1" ref="F59" ca="1">IF(O24=C24,SUM(IF(($BR$30:$BR$38=C24)*($BS$29:$CA$29=O$18),$BS$30:$CA$38)),0)</f>
        <v>0</v>
      </c>
      <c r="G59" s="2">
        <f t="array" aca="1" ref="G59" ca="1">IF(O24=C24,SUM(IF(($BR$30:$BR$38=C24)*($BS$29:$CA$29=O$19),$BS$30:$CA$38)),0)</f>
        <v>0</v>
      </c>
      <c r="H59" s="2">
        <f t="array" aca="1" ref="H59" ca="1">IF(O24=C24,SUM(IF(($BR$30:$BR$38=C24)*($BS$29:$CA$29=O$20),$BS$30:$CA$38)),0)</f>
        <v>0</v>
      </c>
      <c r="I59" s="2">
        <f t="array" aca="1" ref="I59" ca="1">IF(O24=C24,SUM(IF(($BR$30:$BR$38=C24)*($BS$29:$CA$29=O$21),$BS$30:$CA$38)),0)</f>
        <v>0</v>
      </c>
      <c r="J59" s="2">
        <f t="array" aca="1" ref="J59" ca="1">IF(O24=C24,SUM(IF(($BR$30:$BR$38=C24)*($BS$29:$CA$29=O$22),$BS$30:$CA$38)),0)</f>
        <v>0</v>
      </c>
      <c r="K59" s="2">
        <f t="array" aca="1" ref="K59" ca="1">IF(O24=C24,SUM(IF(($BR$30:$BR$38=C24)*($BS$29:$CA$29=O$23),$BS$30:$CA$38)),0)</f>
        <v>0</v>
      </c>
      <c r="L59" s="2">
        <f t="array" aca="1" ref="L59" ca="1">IF(O24=C24,SUM(IF(($BR$30:$BR$38=C24)*($BS$29:$CA$29=O$25),$BS$30:$CA$38)),0)</f>
        <v>0</v>
      </c>
      <c r="M59" s="4">
        <f t="array" aca="1" ref="M59" ca="1">IF(P24=C24,SUM(IF(($BR$30:$BR$38=C24)*($BS$29:$CA$29=P$17),$BS$30:$CA$38)),0)</f>
        <v>0</v>
      </c>
      <c r="N59" s="2">
        <f t="array" aca="1" ref="N59" ca="1">IF(P24=C24,SUM(IF(($BR$30:$BR$38=C24)*($BS$29:$CA$29=P$18),$BS$30:$CA$38)),0)</f>
        <v>0</v>
      </c>
      <c r="O59" s="2">
        <f t="array" aca="1" ref="O59" ca="1">IF(P24=C24,SUM(IF(($BR$30:$BR$38=C24)*($BS$29:$CA$29=P$19),$BS$30:$CA$38)),0)</f>
        <v>0</v>
      </c>
      <c r="P59" s="2">
        <f t="array" aca="1" ref="P59" ca="1">IF(P24=C24,SUM(IF(($BR$30:$BR$38=C24)*($BS$29:$CA$29=P$20),$BS$30:$CA$38)),0)</f>
        <v>0</v>
      </c>
      <c r="Q59" s="2">
        <f t="array" aca="1" ref="Q59" ca="1">IF(P24=C24,SUM(IF(($BR$30:$BR$38=C24)*($BS$29:$CA$29=P$21),$BS$30:$CA$38)),0)</f>
        <v>0</v>
      </c>
      <c r="R59" s="2">
        <f t="array" aca="1" ref="R59" ca="1">IF(P24=C24,SUM(IF(($BR$30:$BR$38=C24)*($BS$29:$CA$29=P$22),$BS$30:$CA$38)),0)</f>
        <v>0</v>
      </c>
      <c r="S59" s="2">
        <f t="array" aca="1" ref="S59" ca="1">IF(P24=C24,SUM(IF(($BR$30:$BR$38=C24)*($BS$29:$CA$29=P$23),$BS$30:$CA$38)),0)</f>
        <v>0</v>
      </c>
      <c r="T59" s="2">
        <f t="array" aca="1" ref="T59" ca="1">IF(P24=C24,SUM(IF(($BR$30:$BR$38=C24)*($BS$29:$CA$29=P$25),$BS$30:$CA$38)),0)</f>
        <v>0</v>
      </c>
      <c r="U59" s="4">
        <f t="array" aca="1" ref="U59" ca="1">IF(Q24=C24,SUM(IF(($BR$30:$BR$38=C24)*($BS$29:$CA$29=Q$17),$BS$30:$CA$38)),0)</f>
        <v>0</v>
      </c>
      <c r="V59" s="2">
        <f t="array" aca="1" ref="V59" ca="1">IF(Q24=C24,SUM(IF(($BR$30:$BR$38=C24)*($BS$29:$CA$29=Q$18),$BS$30:$CA$38)),0)</f>
        <v>0</v>
      </c>
      <c r="W59" s="2">
        <f t="array" aca="1" ref="W59" ca="1">IF(Q24=C24,SUM(IF(($BR$30:$BR$38=C24)*($BS$29:$CA$29=Q$19),$BS$30:$CA$38)),0)</f>
        <v>0</v>
      </c>
      <c r="X59" s="2">
        <f t="array" aca="1" ref="X59" ca="1">IF(Q24=C24,SUM(IF(($BR$30:$BR$38=C24)*($BS$29:$CA$29=Q$20),$BS$30:$CA$38)),0)</f>
        <v>0</v>
      </c>
      <c r="Y59" s="2">
        <f t="array" aca="1" ref="Y59" ca="1">IF(Q24=C24,SUM(IF(($BR$30:$BR$38=C24)*($BS$29:$CA$29=Q$21),$BS$30:$CA$38)),0)</f>
        <v>0</v>
      </c>
      <c r="Z59" s="2">
        <f t="array" aca="1" ref="Z59" ca="1">IF(Q24=C24,SUM(IF(($BR$30:$BR$38=C24)*($BS$29:$CA$29=Q$22),$BS$30:$CA$38)),0)</f>
        <v>0</v>
      </c>
      <c r="AA59" s="2">
        <f t="array" aca="1" ref="AA59" ca="1">IF(Q24=C24,SUM(IF(($BR$30:$BR$38=C24)*($BS$29:$CA$29=Q$23),$BS$30:$CA$38)),0)</f>
        <v>0</v>
      </c>
      <c r="AB59" s="2">
        <f t="array" aca="1" ref="AB59" ca="1">IF(Q24=C24,SUM(IF(($BR$30:$BR$38=C24)*($BS$29:$CA$29=Q$25),$BS$30:$CA$38)),0)</f>
        <v>0</v>
      </c>
      <c r="AC59" s="4">
        <f t="array" aca="1" ref="AC59" ca="1">IF(R24=C24,SUM(IF(($BR$30:$BR$38=C24)*($BS$29:$CA$29=R$17),$BS$30:$CA$38)),0)</f>
        <v>0</v>
      </c>
      <c r="AD59" s="2">
        <f t="array" aca="1" ref="AD59" ca="1">IF(R24=C24,SUM(IF(($BR$30:$BR$38=C24)*($BS$29:$CA$29=R$18),$BS$30:$CA$38)),0)</f>
        <v>0</v>
      </c>
      <c r="AE59" s="2">
        <f t="array" aca="1" ref="AE59" ca="1">IF(R24=C24,SUM(IF(($BR$30:$BR$38=C24)*($BS$29:$CA$29=R$19),$BS$30:$CA$38)),0)</f>
        <v>0</v>
      </c>
      <c r="AF59" s="2">
        <f t="array" aca="1" ref="AF59" ca="1">IF(R24=C24,SUM(IF(($BR$30:$BR$38=C24)*($BS$29:$CA$29=R$20),$BS$30:$CA$38)),0)</f>
        <v>0</v>
      </c>
      <c r="AG59" s="2">
        <f t="array" aca="1" ref="AG59" ca="1">IF(R24=C24,SUM(IF(($BR$30:$BR$38=C24)*($BS$29:$CA$29=R$21),$BS$30:$CA$38)),0)</f>
        <v>0</v>
      </c>
      <c r="AH59" s="2">
        <f t="array" aca="1" ref="AH59" ca="1">IF(R24=C24,SUM(IF(($BR$30:$BR$38=C24)*($BS$29:$CA$29=R$22),$BS$30:$CA$38)),0)</f>
        <v>0</v>
      </c>
      <c r="AI59" s="2">
        <f t="array" aca="1" ref="AI59" ca="1">IF(R24=C24,SUM(IF(($BR$30:$BR$38=C24)*($BS$29:$CA$29=R$23),$BS$30:$CA$38)),0)</f>
        <v>0</v>
      </c>
      <c r="AJ59" s="2">
        <f t="array" aca="1" ref="AJ59" ca="1">IF(R24=C24,SUM(IF(($BR$30:$BR$38=C24)*($BS$29:$CA$29=R$25),$BS$30:$CA$38)),0)</f>
        <v>0</v>
      </c>
      <c r="AK59" s="4">
        <f t="array" aca="1" ref="AK59" ca="1">IF(S24=C24,SUM(IF(($BR$30:$BR$38=C24)*($BS$29:$CA$29=S$17),$BS$30:$CA$38)),0)</f>
        <v>0</v>
      </c>
      <c r="AL59" s="2">
        <f t="array" aca="1" ref="AL59" ca="1">IF(S24=C24,SUM(IF(($BR$30:$BR$38=C24)*($BS$29:$CA$29=S$18),$BS$30:$CA$38)),0)</f>
        <v>0</v>
      </c>
      <c r="AM59" s="2">
        <f t="array" aca="1" ref="AM59" ca="1">IF(S24=C24,SUM(IF(($BR$30:$BR$38=C24)*($BS$29:$CA$29=S$19),$BS$30:$CA$38)),0)</f>
        <v>0</v>
      </c>
      <c r="AN59" s="2">
        <f t="array" aca="1" ref="AN59" ca="1">IF(S24=C24,SUM(IF(($BR$30:$BR$38=C24)*($BS$29:$CA$29=S$20),$BS$30:$CA$38)),0)</f>
        <v>0</v>
      </c>
      <c r="AO59" s="2">
        <f t="array" aca="1" ref="AO59" ca="1">IF(S24=C24,SUM(IF(($BR$30:$BR$38=C24)*($BS$29:$CA$29=S$21),$BS$30:$CA$38)),0)</f>
        <v>0</v>
      </c>
      <c r="AP59" s="2">
        <f t="array" aca="1" ref="AP59" ca="1">IF(S24=C24,SUM(IF(($BR$30:$BR$38=C24)*($BS$29:$CA$29=S$22),$BS$30:$CA$38)),0)</f>
        <v>0</v>
      </c>
      <c r="AQ59" s="2">
        <f t="array" aca="1" ref="AQ59" ca="1">IF(S24=C24,SUM(IF(($BR$30:$BR$38=C24)*($BS$29:$CA$29=S$23),$BS$30:$CA$38)),0)</f>
        <v>0</v>
      </c>
      <c r="AR59" s="2">
        <f t="array" aca="1" ref="AR59" ca="1">IF(S24=C24,SUM(IF(($BR$30:$BR$38=C24)*($BS$29:$CA$29=S$25),$BS$30:$CA$38)),0)</f>
        <v>0</v>
      </c>
      <c r="AS59" s="4">
        <f t="array" aca="1" ref="AS59" ca="1">IF(T24=C24,SUM(IF(($BR$30:$BR$38=C24)*($BS$29:$CA$29=T$17),$BS$30:$CA$38)),0)</f>
        <v>0</v>
      </c>
      <c r="AT59" s="2">
        <f t="array" aca="1" ref="AT59" ca="1">IF(T24=C24,SUM(IF(($BR$30:$BR$38=C24)*($BS$29:$CA$29=T$18),$BS$30:$CA$38)),0)</f>
        <v>0</v>
      </c>
      <c r="AU59" s="2">
        <f t="array" aca="1" ref="AU59" ca="1">IF(T24=C24,SUM(IF(($BR$30:$BR$38=C24)*($BS$29:$CA$29=T$19),$BS$30:$CA$38)),0)</f>
        <v>0</v>
      </c>
      <c r="AV59" s="2">
        <f t="array" aca="1" ref="AV59" ca="1">IF(T24=C24,SUM(IF(($BR$30:$BR$38=C24)*($BS$29:$CA$29=T$20),$BS$30:$CA$38)),0)</f>
        <v>0</v>
      </c>
      <c r="AW59" s="2">
        <f t="array" aca="1" ref="AW59" ca="1">IF(T24=C24,SUM(IF(($BR$30:$BR$38=C24)*($BS$29:$CA$29=T$21),$BS$30:$CA$38)),0)</f>
        <v>0</v>
      </c>
      <c r="AX59" s="2">
        <f t="array" aca="1" ref="AX59" ca="1">IF(T24=C24,SUM(IF(($BR$30:$BR$38=C24)*($BS$29:$CA$29=T$22),$BS$30:$CA$38)),0)</f>
        <v>0</v>
      </c>
      <c r="AY59" s="2">
        <f t="array" aca="1" ref="AY59" ca="1">IF(T24=C24,SUM(IF(($BR$30:$BR$38=C24)*($BS$29:$CA$29=T$23),$BS$30:$CA$38)),0)</f>
        <v>0</v>
      </c>
      <c r="AZ59" s="2">
        <f t="array" aca="1" ref="AZ59" ca="1">IF(T24=C24,SUM(IF(($BR$30:$BR$38=C24)*($BS$29:$CA$29=T$25),$BS$30:$CA$38)),0)</f>
        <v>0</v>
      </c>
      <c r="BA59" s="4">
        <f t="array" aca="1" ref="BA59" ca="1">IF(U24=C24,SUM(IF(($BR$30:$BR$38=C24)*($BS$29:$CA$29=U$17),$BS$30:$CA$38)),0)</f>
        <v>0</v>
      </c>
      <c r="BB59" s="2">
        <f t="array" aca="1" ref="BB59" ca="1">IF(U24=C24,SUM(IF(($BR$30:$BR$38=C24)*($BS$29:$CA$29=U$18),$BS$30:$CA$38)),0)</f>
        <v>0</v>
      </c>
      <c r="BC59" s="2">
        <f t="array" aca="1" ref="BC59" ca="1">IF(U24=C24,SUM(IF(($BR$30:$BR$38=C24)*($BS$29:$CA$29=U$19),$BS$30:$CA$38)),0)</f>
        <v>0</v>
      </c>
      <c r="BD59" s="2">
        <f t="array" aca="1" ref="BD59" ca="1">IF(U24=C24,SUM(IF(($BR$30:$BR$38=C24)*($BS$29:$CA$29=U$20),$BS$30:$CA$38)),0)</f>
        <v>0</v>
      </c>
      <c r="BE59" s="2">
        <f t="array" aca="1" ref="BE59" ca="1">IF(U24=C24,SUM(IF(($BR$30:$BR$38=C24)*($BS$29:$CA$29=U$21),$BS$30:$CA$38)),0)</f>
        <v>0</v>
      </c>
      <c r="BF59" s="2">
        <f t="array" aca="1" ref="BF59" ca="1">IF(U24=C24,SUM(IF(($BR$30:$BR$38=C24)*($BS$29:$CA$29=U$22),$BS$30:$CA$38)),0)</f>
        <v>0</v>
      </c>
      <c r="BG59" s="2">
        <f t="array" aca="1" ref="BG59" ca="1">IF(U24=C24,SUM(IF(($BR$30:$BR$38=C24)*($BS$29:$CA$29=U$23),$BS$30:$CA$38)),0)</f>
        <v>0</v>
      </c>
      <c r="BH59" s="2">
        <f t="array" aca="1" ref="BH59" ca="1">IF(U24=C24,SUM(IF(($BR$30:$BR$38=C24)*($BS$29:$CA$29=U$25),$BS$30:$CA$38)),0)</f>
        <v>0</v>
      </c>
      <c r="BI59" s="4">
        <f t="array" aca="1" ref="BI59" ca="1">IF(V24=C24,SUM(IF(($BR$30:$BR$38=C24)*($BS$29:$CA$29=V$17),$BS$30:$CA$38)),0)</f>
        <v>0</v>
      </c>
      <c r="BJ59" s="2">
        <f t="array" aca="1" ref="BJ59" ca="1">IF(V24=C24,SUM(IF(($BR$30:$BR$38=C24)*($BS$29:$CA$29=V$18),$BS$30:$CA$38)),0)</f>
        <v>0</v>
      </c>
      <c r="BK59" s="2">
        <f t="array" aca="1" ref="BK59" ca="1">IF(V24=C24,SUM(IF(($BR$30:$BR$38=C24)*($BS$29:$CA$29=V$19),$BS$30:$CA$38)),0)</f>
        <v>0</v>
      </c>
      <c r="BL59" s="2">
        <f t="array" aca="1" ref="BL59" ca="1">IF(V24=C24,SUM(IF(($BR$30:$BR$38=C24)*($BS$29:$CA$29=V$20),$BS$30:$CA$38)),0)</f>
        <v>0</v>
      </c>
      <c r="BM59" s="2">
        <f t="array" aca="1" ref="BM59" ca="1">IF(V24=C24,SUM(IF(($BR$30:$BR$38=C24)*($BS$29:$CA$29=V$21),$BS$30:$CA$38)),0)</f>
        <v>0</v>
      </c>
      <c r="BN59" s="2">
        <f t="array" aca="1" ref="BN59" ca="1">IF(V24=C24,SUM(IF(($BR$30:$BR$38=C24)*($BS$29:$CA$29=V$22),$BS$30:$CA$38)),0)</f>
        <v>0</v>
      </c>
      <c r="BO59" s="2">
        <f t="array" aca="1" ref="BO59" ca="1">IF(V24=C24,SUM(IF(($BR$30:$BR$38=C24)*($BS$29:$CA$29=V$23),$BS$30:$CA$38)),0)</f>
        <v>0</v>
      </c>
      <c r="BP59" s="13">
        <f t="array" aca="1" ref="BP59" ca="1">IF(V24=C24,SUM(IF(($BR$30:$BR$38=C24)*($BS$29:$CA$29=V$25),$BS$30:$CA$38)),0)</f>
        <v>0</v>
      </c>
      <c r="BR59" s="2" t="str">
        <f t="shared" si="61"/>
        <v/>
      </c>
      <c r="BS59" s="7">
        <f t="shared" ca="1" si="63"/>
        <v>0</v>
      </c>
      <c r="BT59" s="7">
        <f t="shared" ca="1" si="63"/>
        <v>0</v>
      </c>
      <c r="BU59" s="7">
        <f t="shared" ca="1" si="63"/>
        <v>0</v>
      </c>
      <c r="BV59" s="7">
        <f ca="1">SUMIFS($AE$64:$AE$135,$V$64:$V$135,$BR59,$W$64:$W$135,BV$51)+SUMIFS($AF$64:$AF$135,$W$64:$W$135,$BR59,$V$64:$V$135,BV$51)</f>
        <v>0</v>
      </c>
      <c r="BW59" s="7">
        <f ca="1">SUMIFS($AE$64:$AE$135,$V$64:$V$135,$BR59,$W$64:$W$135,BW$51)+SUMIFS($AF$64:$AF$135,$W$64:$W$135,$BR59,$V$64:$V$135,BW$51)</f>
        <v>0</v>
      </c>
      <c r="BX59" s="7">
        <f ca="1">SUMIFS($AE$64:$AE$135,$V$64:$V$135,$BR59,$W$64:$W$135,BX$51)+SUMIFS($AF$64:$AF$135,$W$64:$W$135,$BR59,$V$64:$V$135,BX$51)</f>
        <v>0</v>
      </c>
      <c r="BY59" s="7">
        <f ca="1">SUMIFS($AE$64:$AE$135,$V$64:$V$135,$BR59,$W$64:$W$135,BY$51)+SUMIFS($AF$64:$AF$135,$W$64:$W$135,$BR59,$V$64:$V$135,BY$51)</f>
        <v>0</v>
      </c>
      <c r="BZ59" s="5"/>
      <c r="CA59" s="6">
        <f ca="1">SUMIFS($AE$64:$AE$135,$V$64:$V$135,$BR59,$W$64:$W$135,CA$51)+SUMIFS($AF$64:$AF$135,$W$64:$W$135,$BR59,$V$64:$V$135,CA$51)</f>
        <v>0</v>
      </c>
    </row>
    <row r="60" spans="2:79" s="2" customFormat="1" ht="12" thickBot="1" x14ac:dyDescent="0.3">
      <c r="E60" s="14">
        <f t="array" aca="1" ref="E60" ca="1">IF(O25=C25,SUM(IF(($BR$30:$BR$38=C25)*($BS$29:$CA$29=O$17),$BS$30:$CA$38)),0)</f>
        <v>0</v>
      </c>
      <c r="F60" s="15">
        <f t="array" aca="1" ref="F60" ca="1">IF(O25=C25,SUM(IF(($BR$30:$BR$38=C25)*($BS$29:$CA$29=O$18),$BS$30:$CA$38)),0)</f>
        <v>0</v>
      </c>
      <c r="G60" s="15">
        <f t="array" aca="1" ref="G60" ca="1">IF(O25=C25,SUM(IF(($BR$30:$BR$38=C25)*($BS$29:$CA$29=O$19),$BS$30:$CA$38)),0)</f>
        <v>0</v>
      </c>
      <c r="H60" s="15">
        <f t="array" aca="1" ref="H60" ca="1">IF(O25=C25,SUM(IF(($BR$30:$BR$38=C25)*($BS$29:$CA$29=O$20),$BS$30:$CA$38)),0)</f>
        <v>0</v>
      </c>
      <c r="I60" s="15">
        <f t="array" aca="1" ref="I60" ca="1">IF(O25=C25,SUM(IF(($BR$30:$BR$38=C25)*($BS$29:$CA$29=O$21),$BS$30:$CA$38)),0)</f>
        <v>0</v>
      </c>
      <c r="J60" s="15">
        <f t="array" aca="1" ref="J60" ca="1">IF(O25=C25,SUM(IF(($BR$30:$BR$38=C25)*($BS$29:$CA$29=O$22),$BS$30:$CA$38)),0)</f>
        <v>0</v>
      </c>
      <c r="K60" s="15">
        <f t="array" aca="1" ref="K60" ca="1">IF(O25=C25,SUM(IF(($BR$30:$BR$38=C25)*($BS$29:$CA$29=O$23),$BS$30:$CA$38)),0)</f>
        <v>0</v>
      </c>
      <c r="L60" s="15">
        <f t="array" aca="1" ref="L60" ca="1">IF(O25=C25,SUM(IF(($BR$30:$BR$38=C25)*($BS$29:$CA$29=O$24),$BS$30:$CA$38)),0)</f>
        <v>0</v>
      </c>
      <c r="M60" s="16">
        <f t="array" aca="1" ref="M60" ca="1">IF(P25=C25,SUM(IF(($BR$30:$BR$38=C25)*($BS$29:$CA$29=P$17),$BS$30:$CA$38)),0)</f>
        <v>0</v>
      </c>
      <c r="N60" s="15">
        <f t="array" aca="1" ref="N60" ca="1">IF(P25=C25,SUM(IF(($BR$30:$BR$38=C25)*($BS$29:$CA$29=P$18),$BS$30:$CA$38)),0)</f>
        <v>0</v>
      </c>
      <c r="O60" s="15">
        <f t="array" aca="1" ref="O60" ca="1">IF(P25=C25,SUM(IF(($BR$30:$BR$38=C25)*($BS$29:$CA$29=P$19),$BS$30:$CA$38)),0)</f>
        <v>0</v>
      </c>
      <c r="P60" s="15">
        <f t="array" aca="1" ref="P60" ca="1">IF(P25=C25,SUM(IF(($BR$30:$BR$38=C25)*($BS$29:$CA$29=P$20),$BS$30:$CA$38)),0)</f>
        <v>0</v>
      </c>
      <c r="Q60" s="15">
        <f t="array" aca="1" ref="Q60" ca="1">IF(P25=C25,SUM(IF(($BR$30:$BR$38=C25)*($BS$29:$CA$29=P$21),$BS$30:$CA$38)),0)</f>
        <v>0</v>
      </c>
      <c r="R60" s="15">
        <f t="array" aca="1" ref="R60" ca="1">IF(P25=C25,SUM(IF(($BR$30:$BR$38=C25)*($BS$29:$CA$29=P$22),$BS$30:$CA$38)),0)</f>
        <v>0</v>
      </c>
      <c r="S60" s="15">
        <f t="array" aca="1" ref="S60" ca="1">IF(P25=C25,SUM(IF(($BR$30:$BR$38=C25)*($BS$29:$CA$29=P$23),$BS$30:$CA$38)),0)</f>
        <v>0</v>
      </c>
      <c r="T60" s="15">
        <f t="array" aca="1" ref="T60" ca="1">IF(P25=C25,SUM(IF(($BR$30:$BR$38=C25)*($BS$29:$CA$29=P$24),$BS$30:$CA$38)),0)</f>
        <v>0</v>
      </c>
      <c r="U60" s="16">
        <f t="array" aca="1" ref="U60" ca="1">IF(Q25=C25,SUM(IF(($BR$30:$BR$38=C25)*($BS$29:$CA$29=Q$17),$BS$30:$CA$38)),0)</f>
        <v>0</v>
      </c>
      <c r="V60" s="15">
        <f t="array" aca="1" ref="V60" ca="1">IF(Q25=C25,SUM(IF(($BR$30:$BR$38=C25)*($BS$29:$CA$29=Q$18),$BS$30:$CA$38)),0)</f>
        <v>0</v>
      </c>
      <c r="W60" s="15">
        <f t="array" aca="1" ref="W60" ca="1">IF(Q25=C25,SUM(IF(($BR$30:$BR$38=C25)*($BS$29:$CA$29=Q$19),$BS$30:$CA$38)),0)</f>
        <v>0</v>
      </c>
      <c r="X60" s="15">
        <f t="array" aca="1" ref="X60" ca="1">IF(Q25=C25,SUM(IF(($BR$30:$BR$38=C25)*($BS$29:$CA$29=Q$20),$BS$30:$CA$38)),0)</f>
        <v>0</v>
      </c>
      <c r="Y60" s="15">
        <f t="array" aca="1" ref="Y60" ca="1">IF(Q25=C25,SUM(IF(($BR$30:$BR$38=C25)*($BS$29:$CA$29=Q$21),$BS$30:$CA$38)),0)</f>
        <v>0</v>
      </c>
      <c r="Z60" s="15">
        <f t="array" aca="1" ref="Z60" ca="1">IF(Q25=C25,SUM(IF(($BR$30:$BR$38=C25)*($BS$29:$CA$29=Q$22),$BS$30:$CA$38)),0)</f>
        <v>0</v>
      </c>
      <c r="AA60" s="15">
        <f t="array" aca="1" ref="AA60" ca="1">IF(Q25=C25,SUM(IF(($BR$30:$BR$38=C25)*($BS$29:$CA$29=Q$23),$BS$30:$CA$38)),0)</f>
        <v>0</v>
      </c>
      <c r="AB60" s="15">
        <f t="array" aca="1" ref="AB60" ca="1">IF(Q25=C25,SUM(IF(($BR$30:$BR$38=C25)*($BS$29:$CA$29=Q$24),$BS$30:$CA$38)),0)</f>
        <v>0</v>
      </c>
      <c r="AC60" s="16">
        <f t="array" aca="1" ref="AC60" ca="1">IF(R25=C25,SUM(IF(($BR$30:$BR$38=C25)*($BS$29:$CA$29=R$17),$BS$30:$CA$38)),0)</f>
        <v>0</v>
      </c>
      <c r="AD60" s="15">
        <f t="array" aca="1" ref="AD60" ca="1">IF(R25=C25,SUM(IF(($BR$30:$BR$38=C25)*($BS$29:$CA$29=R$18),$BS$30:$CA$38)),0)</f>
        <v>0</v>
      </c>
      <c r="AE60" s="15">
        <f t="array" aca="1" ref="AE60" ca="1">IF(R25=C25,SUM(IF(($BR$30:$BR$38=C25)*($BS$29:$CA$29=R$19),$BS$30:$CA$38)),0)</f>
        <v>0</v>
      </c>
      <c r="AF60" s="15">
        <f t="array" aca="1" ref="AF60" ca="1">IF(R25=C25,SUM(IF(($BR$30:$BR$38=C25)*($BS$29:$CA$29=R$20),$BS$30:$CA$38)),0)</f>
        <v>0</v>
      </c>
      <c r="AG60" s="15">
        <f t="array" aca="1" ref="AG60" ca="1">IF(R25=C25,SUM(IF(($BR$30:$BR$38=C25)*($BS$29:$CA$29=R$21),$BS$30:$CA$38)),0)</f>
        <v>0</v>
      </c>
      <c r="AH60" s="15">
        <f t="array" aca="1" ref="AH60" ca="1">IF(R25=C25,SUM(IF(($BR$30:$BR$38=C25)*($BS$29:$CA$29=R$22),$BS$30:$CA$38)),0)</f>
        <v>0</v>
      </c>
      <c r="AI60" s="15">
        <f t="array" aca="1" ref="AI60" ca="1">IF(R25=C25,SUM(IF(($BR$30:$BR$38=C25)*($BS$29:$CA$29=R$23),$BS$30:$CA$38)),0)</f>
        <v>0</v>
      </c>
      <c r="AJ60" s="15">
        <f t="array" aca="1" ref="AJ60" ca="1">IF(R25=C25,SUM(IF(($BR$30:$BR$38=C25)*($BS$29:$CA$29=R$24),$BS$30:$CA$38)),0)</f>
        <v>0</v>
      </c>
      <c r="AK60" s="16">
        <f t="array" aca="1" ref="AK60" ca="1">IF(S25=C25,SUM(IF(($BR$30:$BR$38=C25)*($BS$29:$CA$29=S$17),$BS$30:$CA$38)),0)</f>
        <v>0</v>
      </c>
      <c r="AL60" s="15">
        <f t="array" aca="1" ref="AL60" ca="1">IF(S25=C25,SUM(IF(($BR$30:$BR$38=C25)*($BS$29:$CA$29=S$18),$BS$30:$CA$38)),0)</f>
        <v>0</v>
      </c>
      <c r="AM60" s="15">
        <f t="array" aca="1" ref="AM60" ca="1">IF(S25=C25,SUM(IF(($BR$30:$BR$38=C25)*($BS$29:$CA$29=S$19),$BS$30:$CA$38)),0)</f>
        <v>0</v>
      </c>
      <c r="AN60" s="15">
        <f t="array" aca="1" ref="AN60" ca="1">IF(S25=C25,SUM(IF(($BR$30:$BR$38=C25)*($BS$29:$CA$29=S$20),$BS$30:$CA$38)),0)</f>
        <v>0</v>
      </c>
      <c r="AO60" s="15">
        <f t="array" aca="1" ref="AO60" ca="1">IF(S25=C25,SUM(IF(($BR$30:$BR$38=C25)*($BS$29:$CA$29=S$21),$BS$30:$CA$38)),0)</f>
        <v>0</v>
      </c>
      <c r="AP60" s="15">
        <f t="array" aca="1" ref="AP60" ca="1">IF(S25=C25,SUM(IF(($BR$30:$BR$38=C25)*($BS$29:$CA$29=S$22),$BS$30:$CA$38)),0)</f>
        <v>0</v>
      </c>
      <c r="AQ60" s="15">
        <f t="array" aca="1" ref="AQ60" ca="1">IF(S25=C25,SUM(IF(($BR$30:$BR$38=C25)*($BS$29:$CA$29=S$23),$BS$30:$CA$38)),0)</f>
        <v>0</v>
      </c>
      <c r="AR60" s="15">
        <f t="array" aca="1" ref="AR60" ca="1">IF(S25=C25,SUM(IF(($BR$30:$BR$38=C25)*($BS$29:$CA$29=S$24),$BS$30:$CA$38)),0)</f>
        <v>0</v>
      </c>
      <c r="AS60" s="16">
        <f t="array" aca="1" ref="AS60" ca="1">IF(T25=C25,SUM(IF(($BR$30:$BR$38=C25)*($BS$29:$CA$29=T$17),$BS$30:$CA$38)),0)</f>
        <v>0</v>
      </c>
      <c r="AT60" s="15">
        <f t="array" aca="1" ref="AT60" ca="1">IF(T25=C25,SUM(IF(($BR$30:$BR$38=C25)*($BS$29:$CA$29=T$18),$BS$30:$CA$38)),0)</f>
        <v>0</v>
      </c>
      <c r="AU60" s="15">
        <f t="array" aca="1" ref="AU60" ca="1">IF(T25=C25,SUM(IF(($BR$30:$BR$38=C25)*($BS$29:$CA$29=T$19),$BS$30:$CA$38)),0)</f>
        <v>0</v>
      </c>
      <c r="AV60" s="15">
        <f t="array" aca="1" ref="AV60" ca="1">IF(T25=C25,SUM(IF(($BR$30:$BR$38=C25)*($BS$29:$CA$29=T$20),$BS$30:$CA$38)),0)</f>
        <v>0</v>
      </c>
      <c r="AW60" s="15">
        <f t="array" aca="1" ref="AW60" ca="1">IF(T25=C25,SUM(IF(($BR$30:$BR$38=C25)*($BS$29:$CA$29=T$21),$BS$30:$CA$38)),0)</f>
        <v>0</v>
      </c>
      <c r="AX60" s="15">
        <f t="array" aca="1" ref="AX60" ca="1">IF(T25=C25,SUM(IF(($BR$30:$BR$38=C25)*($BS$29:$CA$29=T$22),$BS$30:$CA$38)),0)</f>
        <v>0</v>
      </c>
      <c r="AY60" s="15">
        <f t="array" aca="1" ref="AY60" ca="1">IF(T25=C25,SUM(IF(($BR$30:$BR$38=C25)*($BS$29:$CA$29=T$23),$BS$30:$CA$38)),0)</f>
        <v>0</v>
      </c>
      <c r="AZ60" s="15">
        <f t="array" aca="1" ref="AZ60" ca="1">IF(T25=C25,SUM(IF(($BR$30:$BR$38=C25)*($BS$29:$CA$29=T$24),$BS$30:$CA$38)),0)</f>
        <v>0</v>
      </c>
      <c r="BA60" s="16">
        <f t="array" aca="1" ref="BA60" ca="1">IF(U25=C25,SUM(IF(($BR$30:$BR$38=C25)*($BS$29:$CA$29=U$17),$BS$30:$CA$38)),0)</f>
        <v>0</v>
      </c>
      <c r="BB60" s="15">
        <f t="array" aca="1" ref="BB60" ca="1">IF(U25=C25,SUM(IF(($BR$30:$BR$38=C25)*($BS$29:$CA$29=U$18),$BS$30:$CA$38)),0)</f>
        <v>0</v>
      </c>
      <c r="BC60" s="15">
        <f t="array" aca="1" ref="BC60" ca="1">IF(U25=C25,SUM(IF(($BR$30:$BR$38=C25)*($BS$29:$CA$29=U$19),$BS$30:$CA$38)),0)</f>
        <v>0</v>
      </c>
      <c r="BD60" s="15">
        <f t="array" aca="1" ref="BD60" ca="1">IF(U25=C25,SUM(IF(($BR$30:$BR$38=C25)*($BS$29:$CA$29=U$20),$BS$30:$CA$38)),0)</f>
        <v>0</v>
      </c>
      <c r="BE60" s="15">
        <f t="array" aca="1" ref="BE60" ca="1">IF(U25=C25,SUM(IF(($BR$30:$BR$38=C25)*($BS$29:$CA$29=U$21),$BS$30:$CA$38)),0)</f>
        <v>0</v>
      </c>
      <c r="BF60" s="15">
        <f t="array" aca="1" ref="BF60" ca="1">IF(U25=C25,SUM(IF(($BR$30:$BR$38=C25)*($BS$29:$CA$29=U$22),$BS$30:$CA$38)),0)</f>
        <v>0</v>
      </c>
      <c r="BG60" s="15">
        <f t="array" aca="1" ref="BG60" ca="1">IF(U25=C25,SUM(IF(($BR$30:$BR$38=C25)*($BS$29:$CA$29=U$23),$BS$30:$CA$38)),0)</f>
        <v>0</v>
      </c>
      <c r="BH60" s="15">
        <f t="array" aca="1" ref="BH60" ca="1">IF(U25=C25,SUM(IF(($BR$30:$BR$38=C25)*($BS$29:$CA$29=U$24),$BS$30:$CA$38)),0)</f>
        <v>0</v>
      </c>
      <c r="BI60" s="16">
        <f t="array" aca="1" ref="BI60" ca="1">IF(V25=C25,SUM(IF(($BR$30:$BR$38=C25)*($BS$29:$CA$29=V$17),$BS$30:$CA$38)),0)</f>
        <v>0</v>
      </c>
      <c r="BJ60" s="15">
        <f t="array" aca="1" ref="BJ60" ca="1">IF(V25=C25,SUM(IF(($BR$30:$BR$38=C25)*($BS$29:$CA$29=V$18),$BS$30:$CA$38)),0)</f>
        <v>0</v>
      </c>
      <c r="BK60" s="15">
        <f t="array" aca="1" ref="BK60" ca="1">IF(V25=C25,SUM(IF(($BR$30:$BR$38=C25)*($BS$29:$CA$29=V$19),$BS$30:$CA$38)),0)</f>
        <v>0</v>
      </c>
      <c r="BL60" s="15">
        <f t="array" aca="1" ref="BL60" ca="1">IF(V25=C25,SUM(IF(($BR$30:$BR$38=C25)*($BS$29:$CA$29=V$20),$BS$30:$CA$38)),0)</f>
        <v>0</v>
      </c>
      <c r="BM60" s="15">
        <f t="array" aca="1" ref="BM60" ca="1">IF(V25=C25,SUM(IF(($BR$30:$BR$38=C25)*($BS$29:$CA$29=V$21),$BS$30:$CA$38)),0)</f>
        <v>0</v>
      </c>
      <c r="BN60" s="15">
        <f t="array" aca="1" ref="BN60" ca="1">IF(V25=C25,SUM(IF(($BR$30:$BR$38=C25)*($BS$29:$CA$29=V$22),$BS$30:$CA$38)),0)</f>
        <v>0</v>
      </c>
      <c r="BO60" s="15">
        <f t="array" aca="1" ref="BO60" ca="1">IF(V25=C25,SUM(IF(($BR$30:$BR$38=C25)*($BS$29:$CA$29=V$23),$BS$30:$CA$38)),0)</f>
        <v>0</v>
      </c>
      <c r="BP60" s="17">
        <f t="array" aca="1" ref="BP60" ca="1">IF(V25=C25,SUM(IF(($BR$30:$BR$38=C25)*($BS$29:$CA$29=V$24),$BS$30:$CA$38)),0)</f>
        <v>0</v>
      </c>
      <c r="BR60" s="2" t="str">
        <f t="shared" si="61"/>
        <v/>
      </c>
      <c r="BS60" s="7">
        <f t="shared" ca="1" si="63"/>
        <v>0</v>
      </c>
      <c r="BT60" s="7">
        <f t="shared" ca="1" si="63"/>
        <v>0</v>
      </c>
      <c r="BU60" s="7">
        <f t="shared" ca="1" si="63"/>
        <v>0</v>
      </c>
      <c r="BV60" s="7">
        <f ca="1">SUMIFS($AE$64:$AE$135,$V$64:$V$135,$BR60,$W$64:$W$135,BV$51)+SUMIFS($AF$64:$AF$135,$W$64:$W$135,$BR60,$V$64:$V$135,BV$51)</f>
        <v>0</v>
      </c>
      <c r="BW60" s="7">
        <f ca="1">SUMIFS($AE$64:$AE$135,$V$64:$V$135,$BR60,$W$64:$W$135,BW$51)+SUMIFS($AF$64:$AF$135,$W$64:$W$135,$BR60,$V$64:$V$135,BW$51)</f>
        <v>0</v>
      </c>
      <c r="BX60" s="7">
        <f ca="1">SUMIFS($AE$64:$AE$135,$V$64:$V$135,$BR60,$W$64:$W$135,BX$51)+SUMIFS($AF$64:$AF$135,$W$64:$W$135,$BR60,$V$64:$V$135,BX$51)</f>
        <v>0</v>
      </c>
      <c r="BY60" s="7">
        <f ca="1">SUMIFS($AE$64:$AE$135,$V$64:$V$135,$BR60,$W$64:$W$135,BY$51)+SUMIFS($AF$64:$AF$135,$W$64:$W$135,$BR60,$V$64:$V$135,BY$51)</f>
        <v>0</v>
      </c>
      <c r="BZ60" s="7">
        <f ca="1">SUMIFS($AE$64:$AE$135,$V$64:$V$135,$BR60,$W$64:$W$135,BZ$51)+SUMIFS($AF$64:$AF$135,$W$64:$W$135,$BR60,$V$64:$V$135,BZ$51)</f>
        <v>0</v>
      </c>
      <c r="CA60" s="5"/>
    </row>
    <row r="61" spans="2:79" s="2" customFormat="1" ht="12" thickTop="1" x14ac:dyDescent="0.25"/>
    <row r="62" spans="2:79" s="2" customFormat="1" x14ac:dyDescent="0.25"/>
    <row r="63" spans="2:79" s="2" customFormat="1" ht="12" thickBot="1" x14ac:dyDescent="0.3">
      <c r="F63" s="184" t="s">
        <v>177</v>
      </c>
      <c r="Z63" s="157" t="s">
        <v>162</v>
      </c>
      <c r="AA63" s="157" t="s">
        <v>16</v>
      </c>
      <c r="AB63" s="157" t="s">
        <v>160</v>
      </c>
      <c r="AC63" s="158" t="s">
        <v>163</v>
      </c>
      <c r="AD63" s="157" t="s">
        <v>161</v>
      </c>
      <c r="AE63" s="777" t="s">
        <v>112</v>
      </c>
      <c r="AF63" s="777"/>
    </row>
    <row r="64" spans="2:79" s="2" customFormat="1" ht="13.5" thickTop="1" thickBot="1" x14ac:dyDescent="0.3">
      <c r="F64" s="185">
        <v>1000000</v>
      </c>
      <c r="G64" s="186" t="s">
        <v>112</v>
      </c>
      <c r="P64" s="41" t="s">
        <v>7</v>
      </c>
      <c r="Q64" s="56" t="str">
        <f ca="1">IF('Endrunde 4'!$AE12="","",'Endrunde 4'!$AE12)</f>
        <v>Langenthal 1</v>
      </c>
      <c r="U64" s="62" t="s">
        <v>7</v>
      </c>
      <c r="V64" s="36" t="str">
        <f ca="1">'Endrunde 4'!$I12</f>
        <v>Langenthal 2</v>
      </c>
      <c r="W64" s="29" t="str">
        <f ca="1">'Endrunde 4'!$K12</f>
        <v/>
      </c>
      <c r="X64" s="29" t="str">
        <f ca="1">IF(AND('Endrunde 4'!$L12&lt;&gt;"",'Endrunde 4'!$N12&lt;&gt;"",$V64&lt;&gt;$W64,$V64&lt;&gt;"",$W64&lt;&gt;""),'Endrunde 4'!$L12,"")</f>
        <v/>
      </c>
      <c r="Y64" s="30" t="str">
        <f ca="1">IF(AND('Endrunde 4'!$L12&lt;&gt;"",'Endrunde 4'!$N12&lt;&gt;"",$V64&lt;&gt;$W64,$V64&lt;&gt;"",$W64&lt;&gt;""),'Endrunde 4'!$N12,"")</f>
        <v/>
      </c>
      <c r="Z64" s="28" t="str">
        <f ca="1">V64&amp;W64</f>
        <v>Langenthal 2</v>
      </c>
      <c r="AA64" s="29">
        <f ca="1">IF(AND(V64&lt;&gt;"",W64&lt;&gt;"",V64&lt;&gt;W64,X64&lt;&gt;"",Y64&lt;&gt;""),1,0)</f>
        <v>0</v>
      </c>
      <c r="AB64" s="135" t="str">
        <f ca="1">IF(AA64&gt;0,X64&amp;Sprache!$E$71&amp;Y64,"")</f>
        <v/>
      </c>
      <c r="AD64" s="136"/>
      <c r="AE64" s="141" t="str">
        <f ca="1">IF($AA64=0,"",IF($X64&gt;$Y64,Einstellungen!$C$4,IF($X64=$Y64,1,0)))</f>
        <v/>
      </c>
      <c r="AF64" s="136" t="str">
        <f ca="1">IF($AA64=0,"",IF($X64&lt;$Y64,Einstellungen!$C$4,IF($X64=$Y64,1,0)))</f>
        <v/>
      </c>
      <c r="AH64" s="3"/>
    </row>
    <row r="65" spans="6:43" s="2" customFormat="1" ht="13" thickBot="1" x14ac:dyDescent="0.3">
      <c r="F65" s="187">
        <v>1000</v>
      </c>
      <c r="G65" s="188" t="s">
        <v>111</v>
      </c>
      <c r="H65" s="192">
        <v>500</v>
      </c>
      <c r="I65" s="191" t="s">
        <v>318</v>
      </c>
      <c r="P65" s="42" t="s">
        <v>8</v>
      </c>
      <c r="Q65" s="57" t="str">
        <f ca="1">IF('Endrunde 4'!$AE13="","",'Endrunde 4'!$AE13)</f>
        <v>Langenthal 13</v>
      </c>
      <c r="U65" s="63" t="s">
        <v>8</v>
      </c>
      <c r="V65" s="37" t="str">
        <f ca="1">'Endrunde 4'!$I13</f>
        <v>Thun</v>
      </c>
      <c r="W65" s="1" t="str">
        <f ca="1">'Endrunde 4'!$K13</f>
        <v>Burgdorf 11</v>
      </c>
      <c r="X65" s="1">
        <f ca="1">IF(AND('Endrunde 4'!$L13&lt;&gt;"",'Endrunde 4'!$N13&lt;&gt;"",$V65&lt;&gt;$W65,$V65&lt;&gt;"",$W65&lt;&gt;""),'Endrunde 4'!$L13,"")</f>
        <v>2</v>
      </c>
      <c r="Y65" s="32">
        <f ca="1">IF(AND('Endrunde 4'!$L13&lt;&gt;"",'Endrunde 4'!$N13&lt;&gt;"",$V65&lt;&gt;$W65,$V65&lt;&gt;"",$W65&lt;&gt;""),'Endrunde 4'!$N13,"")</f>
        <v>4</v>
      </c>
      <c r="Z65" s="31" t="str">
        <f t="shared" ref="Z65:Z73" ca="1" si="64">V65&amp;W65</f>
        <v>ThunBurgdorf 11</v>
      </c>
      <c r="AA65" s="1">
        <f t="shared" ref="AA65:AA128" ca="1" si="65">IF(AND(V65&lt;&gt;"",W65&lt;&gt;"",V65&lt;&gt;W65,X65&lt;&gt;"",Y65&lt;&gt;""),1,0)</f>
        <v>1</v>
      </c>
      <c r="AB65" s="1" t="str">
        <f ca="1">IF(AA65&gt;0,X65&amp;Sprache!$E$71&amp;Y65,"")</f>
        <v>2:4</v>
      </c>
      <c r="AD65" s="137"/>
      <c r="AE65" s="142">
        <f ca="1">IF($AA65=0,"",IF($X65&gt;$Y65,Einstellungen!$C$4,IF($X65=$Y65,1,0)))</f>
        <v>0</v>
      </c>
      <c r="AF65" s="137">
        <f ca="1">IF($AA65=0,"",IF($X65&lt;$Y65,Einstellungen!$C$4,IF($X65=$Y65,1,0)))</f>
        <v>3</v>
      </c>
      <c r="AI65" s="1"/>
      <c r="AJ65" s="1"/>
      <c r="AK65" s="1"/>
      <c r="AL65" s="1"/>
      <c r="AM65" s="1"/>
      <c r="AN65" s="1"/>
      <c r="AO65" s="1"/>
      <c r="AP65" s="1"/>
      <c r="AQ65" s="1"/>
    </row>
    <row r="66" spans="6:43" s="2" customFormat="1" ht="13" thickBot="1" x14ac:dyDescent="0.3">
      <c r="F66" s="189">
        <v>1</v>
      </c>
      <c r="G66" s="190" t="s">
        <v>109</v>
      </c>
      <c r="P66" s="42" t="s">
        <v>9</v>
      </c>
      <c r="Q66" s="57" t="str">
        <f ca="1">IF('Endrunde 4'!$AE14="","",'Endrunde 4'!$AE14)</f>
        <v>Murten 1</v>
      </c>
      <c r="U66" s="63" t="s">
        <v>9</v>
      </c>
      <c r="V66" s="37" t="str">
        <f ca="1">'Endrunde 4'!$I14</f>
        <v>Langenthal 1</v>
      </c>
      <c r="W66" s="1" t="str">
        <f ca="1">'Endrunde 4'!$K14</f>
        <v>Thun 13_1</v>
      </c>
      <c r="X66" s="1">
        <f ca="1">IF(AND('Endrunde 4'!$L14&lt;&gt;"",'Endrunde 4'!$N14&lt;&gt;"",$V66&lt;&gt;$W66,$V66&lt;&gt;"",$W66&lt;&gt;""),'Endrunde 4'!$L14,"")</f>
        <v>2</v>
      </c>
      <c r="Y66" s="32">
        <f ca="1">IF(AND('Endrunde 4'!$L14&lt;&gt;"",'Endrunde 4'!$N14&lt;&gt;"",$V66&lt;&gt;$W66,$V66&lt;&gt;"",$W66&lt;&gt;""),'Endrunde 4'!$N14,"")</f>
        <v>1</v>
      </c>
      <c r="Z66" s="31" t="str">
        <f t="shared" ca="1" si="64"/>
        <v>Langenthal 1Thun 13_1</v>
      </c>
      <c r="AA66" s="1">
        <f t="shared" ca="1" si="65"/>
        <v>1</v>
      </c>
      <c r="AB66" s="1" t="str">
        <f ca="1">IF(AA66&gt;0,X66&amp;Sprache!$E$71&amp;Y66,"")</f>
        <v>2:1</v>
      </c>
      <c r="AD66" s="137"/>
      <c r="AE66" s="142">
        <f ca="1">IF($AA66=0,"",IF($X66&gt;$Y66,Einstellungen!$C$4,IF($X66=$Y66,1,0)))</f>
        <v>3</v>
      </c>
      <c r="AF66" s="137">
        <f ca="1">IF($AA66=0,"",IF($X66&lt;$Y66,Einstellungen!$C$4,IF($X66=$Y66,1,0)))</f>
        <v>0</v>
      </c>
      <c r="AI66" s="1"/>
      <c r="AK66" s="1"/>
      <c r="AL66" s="1"/>
      <c r="AM66" s="1"/>
      <c r="AN66" s="1"/>
      <c r="AO66" s="1"/>
      <c r="AP66" s="1"/>
      <c r="AQ66" s="1"/>
    </row>
    <row r="67" spans="6:43" s="2" customFormat="1" x14ac:dyDescent="0.25">
      <c r="P67" s="42" t="s">
        <v>10</v>
      </c>
      <c r="Q67" s="57" t="str">
        <f ca="1">IF('Endrunde 4'!$AE15="","",'Endrunde 4'!$AE15)</f>
        <v>Thun 13_1</v>
      </c>
      <c r="U67" s="63" t="s">
        <v>10</v>
      </c>
      <c r="V67" s="37" t="str">
        <f ca="1">'Endrunde 4'!$I15</f>
        <v>Langenthal 11</v>
      </c>
      <c r="W67" s="1" t="str">
        <f ca="1">'Endrunde 4'!$K15</f>
        <v/>
      </c>
      <c r="X67" s="1" t="str">
        <f ca="1">IF(AND('Endrunde 4'!$L15&lt;&gt;"",'Endrunde 4'!$N15&lt;&gt;"",$V67&lt;&gt;$W67,$V67&lt;&gt;"",$W67&lt;&gt;""),'Endrunde 4'!$L15,"")</f>
        <v/>
      </c>
      <c r="Y67" s="32" t="str">
        <f ca="1">IF(AND('Endrunde 4'!$L15&lt;&gt;"",'Endrunde 4'!$N15&lt;&gt;"",$V67&lt;&gt;$W67,$V67&lt;&gt;"",$W67&lt;&gt;""),'Endrunde 4'!$N15,"")</f>
        <v/>
      </c>
      <c r="Z67" s="31" t="str">
        <f t="shared" ca="1" si="64"/>
        <v>Langenthal 11</v>
      </c>
      <c r="AA67" s="1">
        <f t="shared" ca="1" si="65"/>
        <v>0</v>
      </c>
      <c r="AB67" s="1" t="str">
        <f ca="1">IF(AA67&gt;0,X67&amp;Sprache!$E$71&amp;Y67,"")</f>
        <v/>
      </c>
      <c r="AD67" s="137"/>
      <c r="AE67" s="142" t="str">
        <f ca="1">IF($AA67=0,"",IF($X67&gt;$Y67,Einstellungen!$C$4,IF($X67=$Y67,1,0)))</f>
        <v/>
      </c>
      <c r="AF67" s="137" t="str">
        <f ca="1">IF($AA67=0,"",IF($X67&lt;$Y67,Einstellungen!$C$4,IF($X67=$Y67,1,0)))</f>
        <v/>
      </c>
      <c r="AI67" s="1"/>
      <c r="AJ67" s="1"/>
      <c r="AL67" s="1"/>
      <c r="AM67" s="1"/>
      <c r="AN67" s="1"/>
      <c r="AO67" s="1"/>
      <c r="AP67" s="1"/>
      <c r="AQ67" s="1"/>
    </row>
    <row r="68" spans="6:43" s="2" customFormat="1" x14ac:dyDescent="0.25">
      <c r="P68" s="42"/>
      <c r="Q68" s="57" t="str">
        <f>""</f>
        <v/>
      </c>
      <c r="U68" s="63" t="s">
        <v>11</v>
      </c>
      <c r="V68" s="37" t="str">
        <f ca="1">'Endrunde 4'!$I16</f>
        <v>Thun 13_2</v>
      </c>
      <c r="W68" s="1" t="str">
        <f ca="1">'Endrunde 4'!$K16</f>
        <v>Murten 2</v>
      </c>
      <c r="X68" s="1">
        <f ca="1">IF(AND('Endrunde 4'!$L16&lt;&gt;"",'Endrunde 4'!$N16&lt;&gt;"",$V68&lt;&gt;$W68,$V68&lt;&gt;"",$W68&lt;&gt;""),'Endrunde 4'!$L16,"")</f>
        <v>5</v>
      </c>
      <c r="Y68" s="32">
        <f ca="1">IF(AND('Endrunde 4'!$L16&lt;&gt;"",'Endrunde 4'!$N16&lt;&gt;"",$V68&lt;&gt;$W68,$V68&lt;&gt;"",$W68&lt;&gt;""),'Endrunde 4'!$N16,"")</f>
        <v>1</v>
      </c>
      <c r="Z68" s="31" t="str">
        <f t="shared" ca="1" si="64"/>
        <v>Thun 13_2Murten 2</v>
      </c>
      <c r="AA68" s="1">
        <f t="shared" ca="1" si="65"/>
        <v>1</v>
      </c>
      <c r="AB68" s="1" t="str">
        <f ca="1">IF(AA68&gt;0,X68&amp;Sprache!$E$71&amp;Y68,"")</f>
        <v>5:1</v>
      </c>
      <c r="AD68" s="137"/>
      <c r="AE68" s="142">
        <f ca="1">IF($AA68=0,"",IF($X68&gt;$Y68,Einstellungen!$C$4,IF($X68=$Y68,1,0)))</f>
        <v>3</v>
      </c>
      <c r="AF68" s="137">
        <f ca="1">IF($AA68=0,"",IF($X68&lt;$Y68,Einstellungen!$C$4,IF($X68=$Y68,1,0)))</f>
        <v>0</v>
      </c>
      <c r="AI68" s="1"/>
      <c r="AJ68" s="1"/>
      <c r="AK68" s="1"/>
      <c r="AM68" s="1"/>
      <c r="AN68" s="1"/>
      <c r="AO68" s="1"/>
      <c r="AP68" s="1"/>
      <c r="AQ68" s="1"/>
    </row>
    <row r="69" spans="6:43" s="2" customFormat="1" x14ac:dyDescent="0.25">
      <c r="P69" s="42"/>
      <c r="Q69" s="57" t="str">
        <f>""</f>
        <v/>
      </c>
      <c r="U69" s="63" t="s">
        <v>12</v>
      </c>
      <c r="V69" s="37" t="str">
        <f ca="1">'Endrunde 4'!$I17</f>
        <v>Langenthal 13</v>
      </c>
      <c r="W69" s="1" t="str">
        <f ca="1">'Endrunde 4'!$K17</f>
        <v>Murten 1</v>
      </c>
      <c r="X69" s="1">
        <f ca="1">IF(AND('Endrunde 4'!$L17&lt;&gt;"",'Endrunde 4'!$N17&lt;&gt;"",$V69&lt;&gt;$W69,$V69&lt;&gt;"",$W69&lt;&gt;""),'Endrunde 4'!$L17,"")</f>
        <v>2</v>
      </c>
      <c r="Y69" s="32">
        <f ca="1">IF(AND('Endrunde 4'!$L17&lt;&gt;"",'Endrunde 4'!$N17&lt;&gt;"",$V69&lt;&gt;$W69,$V69&lt;&gt;"",$W69&lt;&gt;""),'Endrunde 4'!$N17,"")</f>
        <v>0</v>
      </c>
      <c r="Z69" s="31" t="str">
        <f t="shared" ca="1" si="64"/>
        <v>Langenthal 13Murten 1</v>
      </c>
      <c r="AA69" s="1">
        <f t="shared" ca="1" si="65"/>
        <v>1</v>
      </c>
      <c r="AB69" s="1" t="str">
        <f ca="1">IF(AA69&gt;0,X69&amp;Sprache!$E$71&amp;Y69,"")</f>
        <v>2:0</v>
      </c>
      <c r="AD69" s="137"/>
      <c r="AE69" s="142">
        <f ca="1">IF($AA69=0,"",IF($X69&gt;$Y69,Einstellungen!$C$4,IF($X69=$Y69,1,0)))</f>
        <v>3</v>
      </c>
      <c r="AF69" s="137">
        <f ca="1">IF($AA69=0,"",IF($X69&lt;$Y69,Einstellungen!$C$4,IF($X69=$Y69,1,0)))</f>
        <v>0</v>
      </c>
      <c r="AI69" s="1"/>
      <c r="AJ69" s="1"/>
      <c r="AK69" s="1"/>
      <c r="AL69" s="1"/>
      <c r="AN69" s="1"/>
      <c r="AO69" s="1"/>
      <c r="AP69" s="1"/>
      <c r="AQ69" s="1"/>
    </row>
    <row r="70" spans="6:43" s="2" customFormat="1" x14ac:dyDescent="0.25">
      <c r="P70" s="42"/>
      <c r="Q70" s="57" t="str">
        <f>""</f>
        <v/>
      </c>
      <c r="U70" s="63" t="s">
        <v>17</v>
      </c>
      <c r="V70" s="37" t="str">
        <f ca="1">'Endrunde 4'!$I18</f>
        <v>Langenthal 2</v>
      </c>
      <c r="W70" s="1" t="str">
        <f ca="1">'Endrunde 4'!$K18</f>
        <v/>
      </c>
      <c r="X70" s="1" t="str">
        <f ca="1">IF(AND('Endrunde 4'!$L18&lt;&gt;"",'Endrunde 4'!$N18&lt;&gt;"",$V70&lt;&gt;$W70,$V70&lt;&gt;"",$W70&lt;&gt;""),'Endrunde 4'!$L18,"")</f>
        <v/>
      </c>
      <c r="Y70" s="32" t="str">
        <f ca="1">IF(AND('Endrunde 4'!$L18&lt;&gt;"",'Endrunde 4'!$N18&lt;&gt;"",$V70&lt;&gt;$W70,$V70&lt;&gt;"",$W70&lt;&gt;""),'Endrunde 4'!$N18,"")</f>
        <v/>
      </c>
      <c r="Z70" s="31" t="str">
        <f t="shared" ca="1" si="64"/>
        <v>Langenthal 2</v>
      </c>
      <c r="AA70" s="1">
        <f t="shared" ca="1" si="65"/>
        <v>0</v>
      </c>
      <c r="AB70" s="1" t="str">
        <f ca="1">IF(AA70&gt;0,X70&amp;Sprache!$E$71&amp;Y70,"")</f>
        <v/>
      </c>
      <c r="AD70" s="137"/>
      <c r="AE70" s="142" t="str">
        <f ca="1">IF($AA70=0,"",IF($X70&gt;$Y70,Einstellungen!$C$4,IF($X70=$Y70,1,0)))</f>
        <v/>
      </c>
      <c r="AF70" s="137" t="str">
        <f ca="1">IF($AA70=0,"",IF($X70&lt;$Y70,Einstellungen!$C$4,IF($X70=$Y70,1,0)))</f>
        <v/>
      </c>
      <c r="AI70" s="1"/>
      <c r="AJ70" s="1"/>
      <c r="AK70" s="1"/>
      <c r="AL70" s="1"/>
      <c r="AM70" s="1"/>
      <c r="AO70" s="1"/>
      <c r="AP70" s="1"/>
      <c r="AQ70" s="1"/>
    </row>
    <row r="71" spans="6:43" s="2" customFormat="1" x14ac:dyDescent="0.25">
      <c r="P71" s="42"/>
      <c r="Q71" s="57" t="str">
        <f>""</f>
        <v/>
      </c>
      <c r="U71" s="63" t="s">
        <v>18</v>
      </c>
      <c r="V71" s="37" t="str">
        <f ca="1">'Endrunde 4'!$I19</f>
        <v>Thun</v>
      </c>
      <c r="W71" s="1" t="str">
        <f ca="1">'Endrunde 4'!$K19</f>
        <v>Murten 2</v>
      </c>
      <c r="X71" s="1">
        <f ca="1">IF(AND('Endrunde 4'!$L19&lt;&gt;"",'Endrunde 4'!$N19&lt;&gt;"",$V71&lt;&gt;$W71,$V71&lt;&gt;"",$W71&lt;&gt;""),'Endrunde 4'!$L19,"")</f>
        <v>5</v>
      </c>
      <c r="Y71" s="32">
        <f ca="1">IF(AND('Endrunde 4'!$L19&lt;&gt;"",'Endrunde 4'!$N19&lt;&gt;"",$V71&lt;&gt;$W71,$V71&lt;&gt;"",$W71&lt;&gt;""),'Endrunde 4'!$N19,"")</f>
        <v>3</v>
      </c>
      <c r="Z71" s="31" t="str">
        <f t="shared" ca="1" si="64"/>
        <v>ThunMurten 2</v>
      </c>
      <c r="AA71" s="1">
        <f t="shared" ca="1" si="65"/>
        <v>1</v>
      </c>
      <c r="AB71" s="1" t="str">
        <f ca="1">IF(AA71&gt;0,X71&amp;Sprache!$E$71&amp;Y71,"")</f>
        <v>5:3</v>
      </c>
      <c r="AD71" s="137"/>
      <c r="AE71" s="142">
        <f ca="1">IF($AA71=0,"",IF($X71&gt;$Y71,Einstellungen!$C$4,IF($X71=$Y71,1,0)))</f>
        <v>3</v>
      </c>
      <c r="AF71" s="137">
        <f ca="1">IF($AA71=0,"",IF($X71&lt;$Y71,Einstellungen!$C$4,IF($X71=$Y71,1,0)))</f>
        <v>0</v>
      </c>
      <c r="AI71" s="1"/>
      <c r="AJ71" s="1"/>
      <c r="AK71" s="1"/>
      <c r="AL71" s="1"/>
      <c r="AM71" s="1"/>
      <c r="AN71" s="1"/>
      <c r="AP71" s="1"/>
      <c r="AQ71" s="1"/>
    </row>
    <row r="72" spans="6:43" s="2" customFormat="1" ht="12" thickBot="1" x14ac:dyDescent="0.3">
      <c r="F72" s="1"/>
      <c r="G72" s="1"/>
      <c r="H72" s="1"/>
      <c r="I72" s="1"/>
      <c r="J72" s="1"/>
      <c r="K72" s="1"/>
      <c r="L72" s="1"/>
      <c r="M72" s="1"/>
      <c r="P72" s="43"/>
      <c r="Q72" s="58" t="str">
        <f>""</f>
        <v/>
      </c>
      <c r="U72" s="63" t="s">
        <v>19</v>
      </c>
      <c r="V72" s="37" t="str">
        <f ca="1">'Endrunde 4'!$I20</f>
        <v>Langenthal 1</v>
      </c>
      <c r="W72" s="1" t="str">
        <f ca="1">'Endrunde 4'!$K20</f>
        <v>Murten 1</v>
      </c>
      <c r="X72" s="1">
        <f ca="1">IF(AND('Endrunde 4'!$L20&lt;&gt;"",'Endrunde 4'!$N20&lt;&gt;"",$V72&lt;&gt;$W72,$V72&lt;&gt;"",$W72&lt;&gt;""),'Endrunde 4'!$L20,"")</f>
        <v>2</v>
      </c>
      <c r="Y72" s="32">
        <f ca="1">IF(AND('Endrunde 4'!$L20&lt;&gt;"",'Endrunde 4'!$N20&lt;&gt;"",$V72&lt;&gt;$W72,$V72&lt;&gt;"",$W72&lt;&gt;""),'Endrunde 4'!$N20,"")</f>
        <v>1</v>
      </c>
      <c r="Z72" s="31" t="str">
        <f t="shared" ca="1" si="64"/>
        <v>Langenthal 1Murten 1</v>
      </c>
      <c r="AA72" s="1">
        <f t="shared" ca="1" si="65"/>
        <v>1</v>
      </c>
      <c r="AB72" s="1" t="str">
        <f ca="1">IF(AA72&gt;0,X72&amp;Sprache!$E$71&amp;Y72,"")</f>
        <v>2:1</v>
      </c>
      <c r="AD72" s="137"/>
      <c r="AE72" s="142">
        <f ca="1">IF($AA72=0,"",IF($X72&gt;$Y72,Einstellungen!$C$4,IF($X72=$Y72,1,0)))</f>
        <v>3</v>
      </c>
      <c r="AF72" s="137">
        <f ca="1">IF($AA72=0,"",IF($X72&lt;$Y72,Einstellungen!$C$4,IF($X72=$Y72,1,0)))</f>
        <v>0</v>
      </c>
      <c r="AI72" s="1"/>
      <c r="AJ72" s="1"/>
      <c r="AK72" s="1"/>
      <c r="AL72" s="1"/>
      <c r="AM72" s="1"/>
      <c r="AN72" s="1"/>
      <c r="AO72" s="1"/>
      <c r="AQ72" s="1"/>
    </row>
    <row r="73" spans="6:43" s="2" customFormat="1" ht="12" thickTop="1" x14ac:dyDescent="0.25">
      <c r="F73" s="1"/>
      <c r="G73" s="1"/>
      <c r="H73" s="1"/>
      <c r="I73" s="1"/>
      <c r="J73" s="1"/>
      <c r="K73" s="1"/>
      <c r="L73" s="1"/>
      <c r="M73" s="1"/>
      <c r="U73" s="63" t="s">
        <v>25</v>
      </c>
      <c r="V73" s="37" t="str">
        <f ca="1">'Endrunde 4'!$I21</f>
        <v>Langenthal 11</v>
      </c>
      <c r="W73" s="1" t="str">
        <f ca="1">'Endrunde 4'!$K21</f>
        <v/>
      </c>
      <c r="X73" s="1" t="str">
        <f ca="1">IF(AND('Endrunde 4'!$L21&lt;&gt;"",'Endrunde 4'!$N21&lt;&gt;"",$V73&lt;&gt;$W73,$V73&lt;&gt;"",$W73&lt;&gt;""),'Endrunde 4'!$L21,"")</f>
        <v/>
      </c>
      <c r="Y73" s="32" t="str">
        <f ca="1">IF(AND('Endrunde 4'!$L21&lt;&gt;"",'Endrunde 4'!$N21&lt;&gt;"",$V73&lt;&gt;$W73,$V73&lt;&gt;"",$W73&lt;&gt;""),'Endrunde 4'!$N21,"")</f>
        <v/>
      </c>
      <c r="Z73" s="31" t="str">
        <f t="shared" ca="1" si="64"/>
        <v>Langenthal 11</v>
      </c>
      <c r="AA73" s="1">
        <f t="shared" ca="1" si="65"/>
        <v>0</v>
      </c>
      <c r="AB73" s="1" t="str">
        <f ca="1">IF(AA73&gt;0,X73&amp;Sprache!$E$71&amp;Y73,"")</f>
        <v/>
      </c>
      <c r="AD73" s="137"/>
      <c r="AE73" s="142" t="str">
        <f ca="1">IF($AA73=0,"",IF($X73&gt;$Y73,Einstellungen!$C$4,IF($X73=$Y73,1,0)))</f>
        <v/>
      </c>
      <c r="AF73" s="137" t="str">
        <f ca="1">IF($AA73=0,"",IF($X73&lt;$Y73,Einstellungen!$C$4,IF($X73=$Y73,1,0)))</f>
        <v/>
      </c>
      <c r="AI73" s="1"/>
      <c r="AJ73" s="1"/>
      <c r="AK73" s="1"/>
      <c r="AL73" s="1"/>
      <c r="AM73" s="1"/>
      <c r="AN73" s="1"/>
      <c r="AO73" s="1"/>
      <c r="AP73" s="1"/>
    </row>
    <row r="74" spans="6:43" s="2" customFormat="1" x14ac:dyDescent="0.25">
      <c r="F74" s="1"/>
      <c r="G74" s="1"/>
      <c r="H74" s="1"/>
      <c r="I74" s="1"/>
      <c r="J74" s="1"/>
      <c r="K74" s="1"/>
      <c r="L74" s="1"/>
      <c r="M74" s="1"/>
      <c r="U74" s="63" t="s">
        <v>26</v>
      </c>
      <c r="V74" s="37" t="str">
        <f ca="1">'Endrunde 4'!$I22</f>
        <v>Thun 13_2</v>
      </c>
      <c r="W74" s="1" t="str">
        <f ca="1">'Endrunde 4'!$K22</f>
        <v>Burgdorf 11</v>
      </c>
      <c r="X74" s="1">
        <f ca="1">IF(AND('Endrunde 4'!$L22&lt;&gt;"",'Endrunde 4'!$N22&lt;&gt;"",$V74&lt;&gt;$W74,$V74&lt;&gt;"",$W74&lt;&gt;""),'Endrunde 4'!$L22,"")</f>
        <v>4</v>
      </c>
      <c r="Y74" s="32">
        <f ca="1">IF(AND('Endrunde 4'!$L22&lt;&gt;"",'Endrunde 4'!$N22&lt;&gt;"",$V74&lt;&gt;$W74,$V74&lt;&gt;"",$W74&lt;&gt;""),'Endrunde 4'!$N22,"")</f>
        <v>2</v>
      </c>
      <c r="Z74" s="31" t="str">
        <f ca="1">V74&amp;W74</f>
        <v>Thun 13_2Burgdorf 11</v>
      </c>
      <c r="AA74" s="1">
        <f t="shared" ca="1" si="65"/>
        <v>1</v>
      </c>
      <c r="AB74" s="1" t="str">
        <f ca="1">IF(AA74&gt;0,X74&amp;Sprache!$E$71&amp;Y74,"")</f>
        <v>4:2</v>
      </c>
      <c r="AD74" s="137"/>
      <c r="AE74" s="142">
        <f ca="1">IF($AA74=0,"",IF($X74&gt;$Y74,Einstellungen!$C$4,IF($X74=$Y74,1,0)))</f>
        <v>3</v>
      </c>
      <c r="AF74" s="137">
        <f ca="1">IF($AA74=0,"",IF($X74&lt;$Y74,Einstellungen!$C$4,IF($X74=$Y74,1,0)))</f>
        <v>0</v>
      </c>
    </row>
    <row r="75" spans="6:43" s="2" customFormat="1" x14ac:dyDescent="0.25">
      <c r="F75" s="1"/>
      <c r="G75" s="1"/>
      <c r="H75" s="1"/>
      <c r="I75" s="1"/>
      <c r="J75" s="1"/>
      <c r="K75" s="1"/>
      <c r="L75" s="1"/>
      <c r="M75" s="1"/>
      <c r="U75" s="63" t="s">
        <v>27</v>
      </c>
      <c r="V75" s="37" t="str">
        <f ca="1">'Endrunde 4'!$I23</f>
        <v>Langenthal 13</v>
      </c>
      <c r="W75" s="1" t="str">
        <f ca="1">'Endrunde 4'!$K23</f>
        <v>Thun 13_1</v>
      </c>
      <c r="X75" s="1">
        <f ca="1">IF(AND('Endrunde 4'!$L23&lt;&gt;"",'Endrunde 4'!$N23&lt;&gt;"",$V75&lt;&gt;$W75,$V75&lt;&gt;"",$W75&lt;&gt;""),'Endrunde 4'!$L23,"")</f>
        <v>4</v>
      </c>
      <c r="Y75" s="32">
        <f ca="1">IF(AND('Endrunde 4'!$L23&lt;&gt;"",'Endrunde 4'!$N23&lt;&gt;"",$V75&lt;&gt;$W75,$V75&lt;&gt;"",$W75&lt;&gt;""),'Endrunde 4'!$N23,"")</f>
        <v>3</v>
      </c>
      <c r="Z75" s="31" t="str">
        <f t="shared" ref="Z75:Z93" ca="1" si="66">V75&amp;W75</f>
        <v>Langenthal 13Thun 13_1</v>
      </c>
      <c r="AA75" s="1">
        <f t="shared" ca="1" si="65"/>
        <v>1</v>
      </c>
      <c r="AB75" s="1" t="str">
        <f ca="1">IF(AA75&gt;0,X75&amp;Sprache!$E$71&amp;Y75,"")</f>
        <v>4:3</v>
      </c>
      <c r="AD75" s="137"/>
      <c r="AE75" s="142">
        <f ca="1">IF($AA75=0,"",IF($X75&gt;$Y75,Einstellungen!$C$4,IF($X75=$Y75,1,0)))</f>
        <v>3</v>
      </c>
      <c r="AF75" s="137">
        <f ca="1">IF($AA75=0,"",IF($X75&lt;$Y75,Einstellungen!$C$4,IF($X75=$Y75,1,0)))</f>
        <v>0</v>
      </c>
    </row>
    <row r="76" spans="6:43" s="2" customFormat="1" x14ac:dyDescent="0.25">
      <c r="F76" s="1"/>
      <c r="G76" s="1"/>
      <c r="H76" s="1"/>
      <c r="I76" s="1"/>
      <c r="J76" s="1"/>
      <c r="K76" s="1"/>
      <c r="L76" s="1"/>
      <c r="M76" s="1"/>
      <c r="U76" s="63" t="s">
        <v>28</v>
      </c>
      <c r="V76" s="37" t="str">
        <f ca="1">'Endrunde 4'!$I24</f>
        <v/>
      </c>
      <c r="W76" s="1" t="str">
        <f ca="1">'Endrunde 4'!$K24</f>
        <v/>
      </c>
      <c r="X76" s="1" t="str">
        <f ca="1">IF(AND('Endrunde 4'!$L24&lt;&gt;"",'Endrunde 4'!$N24&lt;&gt;"",$V76&lt;&gt;$W76,$V76&lt;&gt;"",$W76&lt;&gt;""),'Endrunde 4'!$L24,"")</f>
        <v/>
      </c>
      <c r="Y76" s="32" t="str">
        <f ca="1">IF(AND('Endrunde 4'!$L24&lt;&gt;"",'Endrunde 4'!$N24&lt;&gt;"",$V76&lt;&gt;$W76,$V76&lt;&gt;"",$W76&lt;&gt;""),'Endrunde 4'!$N24,"")</f>
        <v/>
      </c>
      <c r="Z76" s="31" t="str">
        <f t="shared" ca="1" si="66"/>
        <v/>
      </c>
      <c r="AA76" s="1">
        <f t="shared" ca="1" si="65"/>
        <v>0</v>
      </c>
      <c r="AB76" s="1" t="str">
        <f ca="1">IF(AA76&gt;0,X76&amp;Sprache!$E$71&amp;Y76,"")</f>
        <v/>
      </c>
      <c r="AD76" s="137"/>
      <c r="AE76" s="142" t="str">
        <f ca="1">IF($AA76=0,"",IF($X76&gt;$Y76,Einstellungen!$C$4,IF($X76=$Y76,1,0)))</f>
        <v/>
      </c>
      <c r="AF76" s="137" t="str">
        <f ca="1">IF($AA76=0,"",IF($X76&lt;$Y76,Einstellungen!$C$4,IF($X76=$Y76,1,0)))</f>
        <v/>
      </c>
    </row>
    <row r="77" spans="6:43" s="2" customFormat="1" x14ac:dyDescent="0.25">
      <c r="F77" s="1"/>
      <c r="G77" s="1"/>
      <c r="H77" s="1"/>
      <c r="I77" s="1"/>
      <c r="J77" s="1"/>
      <c r="K77" s="1"/>
      <c r="L77" s="1"/>
      <c r="M77" s="1"/>
      <c r="U77" s="63" t="s">
        <v>29</v>
      </c>
      <c r="V77" s="37" t="str">
        <f ca="1">'Endrunde 4'!$I25</f>
        <v>Murten 2</v>
      </c>
      <c r="W77" s="1" t="str">
        <f ca="1">'Endrunde 4'!$K25</f>
        <v>Burgdorf 11</v>
      </c>
      <c r="X77" s="1">
        <f ca="1">IF(AND('Endrunde 4'!$L25&lt;&gt;"",'Endrunde 4'!$N25&lt;&gt;"",$V77&lt;&gt;$W77,$V77&lt;&gt;"",$W77&lt;&gt;""),'Endrunde 4'!$L25,"")</f>
        <v>1</v>
      </c>
      <c r="Y77" s="32">
        <f ca="1">IF(AND('Endrunde 4'!$L25&lt;&gt;"",'Endrunde 4'!$N25&lt;&gt;"",$V77&lt;&gt;$W77,$V77&lt;&gt;"",$W77&lt;&gt;""),'Endrunde 4'!$N25,"")</f>
        <v>5</v>
      </c>
      <c r="Z77" s="31" t="str">
        <f t="shared" ca="1" si="66"/>
        <v>Murten 2Burgdorf 11</v>
      </c>
      <c r="AA77" s="1">
        <f t="shared" ca="1" si="65"/>
        <v>1</v>
      </c>
      <c r="AB77" s="1" t="str">
        <f ca="1">IF(AA77&gt;0,X77&amp;Sprache!$E$71&amp;Y77,"")</f>
        <v>1:5</v>
      </c>
      <c r="AD77" s="137"/>
      <c r="AE77" s="142">
        <f ca="1">IF($AA77=0,"",IF($X77&gt;$Y77,Einstellungen!$C$4,IF($X77=$Y77,1,0)))</f>
        <v>0</v>
      </c>
      <c r="AF77" s="137">
        <f ca="1">IF($AA77=0,"",IF($X77&lt;$Y77,Einstellungen!$C$4,IF($X77=$Y77,1,0)))</f>
        <v>3</v>
      </c>
    </row>
    <row r="78" spans="6:43" s="2" customFormat="1" x14ac:dyDescent="0.25">
      <c r="F78" s="1"/>
      <c r="G78" s="1"/>
      <c r="H78" s="1"/>
      <c r="I78" s="1"/>
      <c r="J78" s="1"/>
      <c r="K78" s="1"/>
      <c r="L78" s="1"/>
      <c r="M78" s="1"/>
      <c r="U78" s="63" t="s">
        <v>30</v>
      </c>
      <c r="V78" s="37" t="str">
        <f ca="1">'Endrunde 4'!$I26</f>
        <v>Murten 1</v>
      </c>
      <c r="W78" s="1" t="str">
        <f ca="1">'Endrunde 4'!$K26</f>
        <v>Thun 13_1</v>
      </c>
      <c r="X78" s="1">
        <f ca="1">IF(AND('Endrunde 4'!$L26&lt;&gt;"",'Endrunde 4'!$N26&lt;&gt;"",$V78&lt;&gt;$W78,$V78&lt;&gt;"",$W78&lt;&gt;""),'Endrunde 4'!$L26,"")</f>
        <v>4</v>
      </c>
      <c r="Y78" s="32">
        <f ca="1">IF(AND('Endrunde 4'!$L26&lt;&gt;"",'Endrunde 4'!$N26&lt;&gt;"",$V78&lt;&gt;$W78,$V78&lt;&gt;"",$W78&lt;&gt;""),'Endrunde 4'!$N26,"")</f>
        <v>4</v>
      </c>
      <c r="Z78" s="31" t="str">
        <f t="shared" ca="1" si="66"/>
        <v>Murten 1Thun 13_1</v>
      </c>
      <c r="AA78" s="1">
        <f t="shared" ca="1" si="65"/>
        <v>1</v>
      </c>
      <c r="AB78" s="1" t="str">
        <f ca="1">IF(AA78&gt;0,X78&amp;Sprache!$E$71&amp;Y78,"")</f>
        <v>4:4</v>
      </c>
      <c r="AD78" s="137"/>
      <c r="AE78" s="142">
        <f ca="1">IF($AA78=0,"",IF($X78&gt;$Y78,Einstellungen!$C$4,IF($X78=$Y78,1,0)))</f>
        <v>1</v>
      </c>
      <c r="AF78" s="137">
        <f ca="1">IF($AA78=0,"",IF($X78&lt;$Y78,Einstellungen!$C$4,IF($X78=$Y78,1,0)))</f>
        <v>1</v>
      </c>
    </row>
    <row r="79" spans="6:43" s="2" customFormat="1" x14ac:dyDescent="0.25">
      <c r="F79" s="1"/>
      <c r="G79" s="1"/>
      <c r="H79" s="1"/>
      <c r="I79" s="1"/>
      <c r="J79" s="1"/>
      <c r="K79" s="1"/>
      <c r="L79" s="1"/>
      <c r="M79" s="1"/>
      <c r="U79" s="63" t="s">
        <v>31</v>
      </c>
      <c r="V79" s="37" t="str">
        <f ca="1">'Endrunde 4'!$I27</f>
        <v>Langenthal 2</v>
      </c>
      <c r="W79" s="1" t="str">
        <f ca="1">'Endrunde 4'!$K27</f>
        <v>Langenthal 11</v>
      </c>
      <c r="X79" s="1">
        <f ca="1">IF(AND('Endrunde 4'!$L27&lt;&gt;"",'Endrunde 4'!$N27&lt;&gt;"",$V79&lt;&gt;$W79,$V79&lt;&gt;"",$W79&lt;&gt;""),'Endrunde 4'!$L27,"")</f>
        <v>0</v>
      </c>
      <c r="Y79" s="32">
        <f ca="1">IF(AND('Endrunde 4'!$L27&lt;&gt;"",'Endrunde 4'!$N27&lt;&gt;"",$V79&lt;&gt;$W79,$V79&lt;&gt;"",$W79&lt;&gt;""),'Endrunde 4'!$N27,"")</f>
        <v>7</v>
      </c>
      <c r="Z79" s="31" t="str">
        <f t="shared" ca="1" si="66"/>
        <v>Langenthal 2Langenthal 11</v>
      </c>
      <c r="AA79" s="1">
        <f t="shared" ca="1" si="65"/>
        <v>1</v>
      </c>
      <c r="AB79" s="1" t="str">
        <f ca="1">IF(AA79&gt;0,X79&amp;Sprache!$E$71&amp;Y79,"")</f>
        <v>0:7</v>
      </c>
      <c r="AD79" s="137"/>
      <c r="AE79" s="142">
        <f ca="1">IF($AA79=0,"",IF($X79&gt;$Y79,Einstellungen!$C$4,IF($X79=$Y79,1,0)))</f>
        <v>0</v>
      </c>
      <c r="AF79" s="137">
        <f ca="1">IF($AA79=0,"",IF($X79&lt;$Y79,Einstellungen!$C$4,IF($X79=$Y79,1,0)))</f>
        <v>3</v>
      </c>
    </row>
    <row r="80" spans="6:43" s="2" customFormat="1" x14ac:dyDescent="0.25">
      <c r="F80" s="1"/>
      <c r="G80" s="1"/>
      <c r="H80" s="1"/>
      <c r="I80" s="1"/>
      <c r="J80" s="1"/>
      <c r="K80" s="1"/>
      <c r="L80" s="1"/>
      <c r="M80" s="1"/>
      <c r="U80" s="63" t="s">
        <v>32</v>
      </c>
      <c r="V80" s="37" t="str">
        <f ca="1">'Endrunde 4'!$I28</f>
        <v>Thun</v>
      </c>
      <c r="W80" s="1" t="str">
        <f ca="1">'Endrunde 4'!$K28</f>
        <v>Thun 13_2</v>
      </c>
      <c r="X80" s="1">
        <f ca="1">IF(AND('Endrunde 4'!$L28&lt;&gt;"",'Endrunde 4'!$N28&lt;&gt;"",$V80&lt;&gt;$W80,$V80&lt;&gt;"",$W80&lt;&gt;""),'Endrunde 4'!$L28,"")</f>
        <v>2</v>
      </c>
      <c r="Y80" s="32">
        <f ca="1">IF(AND('Endrunde 4'!$L28&lt;&gt;"",'Endrunde 4'!$N28&lt;&gt;"",$V80&lt;&gt;$W80,$V80&lt;&gt;"",$W80&lt;&gt;""),'Endrunde 4'!$N28,"")</f>
        <v>8</v>
      </c>
      <c r="Z80" s="31" t="str">
        <f t="shared" ca="1" si="66"/>
        <v>ThunThun 13_2</v>
      </c>
      <c r="AA80" s="1">
        <f t="shared" ca="1" si="65"/>
        <v>1</v>
      </c>
      <c r="AB80" s="1" t="str">
        <f ca="1">IF(AA80&gt;0,X80&amp;Sprache!$E$71&amp;Y80,"")</f>
        <v>2:8</v>
      </c>
      <c r="AD80" s="137"/>
      <c r="AE80" s="142">
        <f ca="1">IF($AA80=0,"",IF($X80&gt;$Y80,Einstellungen!$C$4,IF($X80=$Y80,1,0)))</f>
        <v>0</v>
      </c>
      <c r="AF80" s="137">
        <f ca="1">IF($AA80=0,"",IF($X80&lt;$Y80,Einstellungen!$C$4,IF($X80=$Y80,1,0)))</f>
        <v>3</v>
      </c>
    </row>
    <row r="81" spans="6:32" s="2" customFormat="1" ht="12" thickBot="1" x14ac:dyDescent="0.3">
      <c r="F81" s="1"/>
      <c r="G81" s="1"/>
      <c r="H81" s="1"/>
      <c r="I81" s="1"/>
      <c r="J81" s="1"/>
      <c r="K81" s="1"/>
      <c r="L81" s="1"/>
      <c r="M81" s="1"/>
      <c r="U81" s="545" t="s">
        <v>33</v>
      </c>
      <c r="V81" s="546" t="str">
        <f ca="1">'Endrunde 4'!$I29</f>
        <v>Langenthal 1</v>
      </c>
      <c r="W81" s="547" t="str">
        <f ca="1">'Endrunde 4'!$K29</f>
        <v>Langenthal 13</v>
      </c>
      <c r="X81" s="547">
        <f ca="1">IF(AND('Endrunde 4'!$L29&lt;&gt;"",'Endrunde 4'!$N29&lt;&gt;"",$V81&lt;&gt;$W81,$V81&lt;&gt;"",$W81&lt;&gt;""),'Endrunde 4'!$L29,"")</f>
        <v>4</v>
      </c>
      <c r="Y81" s="548">
        <f ca="1">IF(AND('Endrunde 4'!$L29&lt;&gt;"",'Endrunde 4'!$N29&lt;&gt;"",$V81&lt;&gt;$W81,$V81&lt;&gt;"",$W81&lt;&gt;""),'Endrunde 4'!$N29,"")</f>
        <v>0</v>
      </c>
      <c r="Z81" s="549" t="str">
        <f t="shared" ca="1" si="66"/>
        <v>Langenthal 1Langenthal 13</v>
      </c>
      <c r="AA81" s="547">
        <f t="shared" ca="1" si="65"/>
        <v>1</v>
      </c>
      <c r="AB81" s="547" t="str">
        <f ca="1">IF(AA81&gt;0,X81&amp;Sprache!$E$71&amp;Y81,"")</f>
        <v>4:0</v>
      </c>
      <c r="AC81" s="550"/>
      <c r="AD81" s="551"/>
      <c r="AE81" s="552">
        <f ca="1">IF($AA81=0,"",IF($X81&gt;$Y81,Einstellungen!$C$4,IF($X81=$Y81,1,0)))</f>
        <v>3</v>
      </c>
      <c r="AF81" s="551">
        <f ca="1">IF($AA81=0,"",IF($X81&lt;$Y81,Einstellungen!$C$4,IF($X81=$Y81,1,0)))</f>
        <v>0</v>
      </c>
    </row>
    <row r="82" spans="6:32" s="2" customFormat="1" ht="12" thickTop="1" x14ac:dyDescent="0.25">
      <c r="F82" s="1"/>
      <c r="G82" s="1"/>
      <c r="H82" s="1"/>
      <c r="I82" s="1"/>
      <c r="J82" s="1"/>
      <c r="K82" s="1"/>
      <c r="L82" s="1"/>
      <c r="M82" s="1"/>
      <c r="U82" s="553" t="s">
        <v>34</v>
      </c>
      <c r="V82" s="554" t="str">
        <f>""</f>
        <v/>
      </c>
      <c r="W82" s="555" t="str">
        <f>""</f>
        <v/>
      </c>
      <c r="X82" s="555" t="str">
        <f>""</f>
        <v/>
      </c>
      <c r="Y82" s="556" t="str">
        <f>""</f>
        <v/>
      </c>
      <c r="Z82" s="557" t="str">
        <f t="shared" si="66"/>
        <v/>
      </c>
      <c r="AA82" s="555">
        <f t="shared" si="65"/>
        <v>0</v>
      </c>
      <c r="AB82" s="555" t="str">
        <f>IF(AA82&gt;0,X82&amp;Sprache!$E$71&amp;Y82,"")</f>
        <v/>
      </c>
      <c r="AC82" s="558"/>
      <c r="AD82" s="559"/>
      <c r="AE82" s="560" t="str">
        <f>IF($AA82=0,"",IF($X82&gt;$Y82,Einstellungen!$C$4,IF($X82=$Y82,1,0)))</f>
        <v/>
      </c>
      <c r="AF82" s="559" t="str">
        <f>IF($AA82=0,"",IF($X82&lt;$Y82,Einstellungen!$C$4,IF($X82=$Y82,1,0)))</f>
        <v/>
      </c>
    </row>
    <row r="83" spans="6:32" s="2" customFormat="1" x14ac:dyDescent="0.25">
      <c r="F83" s="1"/>
      <c r="G83" s="1"/>
      <c r="H83" s="1"/>
      <c r="I83" s="1"/>
      <c r="J83" s="1"/>
      <c r="K83" s="1"/>
      <c r="L83" s="1"/>
      <c r="M83" s="1"/>
      <c r="U83" s="63" t="s">
        <v>35</v>
      </c>
      <c r="V83" s="37" t="str">
        <f>""</f>
        <v/>
      </c>
      <c r="W83" s="1" t="str">
        <f>""</f>
        <v/>
      </c>
      <c r="X83" s="1" t="str">
        <f>""</f>
        <v/>
      </c>
      <c r="Y83" s="32" t="str">
        <f>""</f>
        <v/>
      </c>
      <c r="Z83" s="31" t="str">
        <f t="shared" si="66"/>
        <v/>
      </c>
      <c r="AA83" s="1">
        <f t="shared" si="65"/>
        <v>0</v>
      </c>
      <c r="AB83" s="1" t="str">
        <f>IF(AA83&gt;0,X83&amp;Sprache!$E$71&amp;Y83,"")</f>
        <v/>
      </c>
      <c r="AD83" s="137"/>
      <c r="AE83" s="142" t="str">
        <f>IF($AA83=0,"",IF($X83&gt;$Y83,Einstellungen!$C$4,IF($X83=$Y83,1,0)))</f>
        <v/>
      </c>
      <c r="AF83" s="137" t="str">
        <f>IF($AA83=0,"",IF($X83&lt;$Y83,Einstellungen!$C$4,IF($X83=$Y83,1,0)))</f>
        <v/>
      </c>
    </row>
    <row r="84" spans="6:32" s="2" customFormat="1" x14ac:dyDescent="0.25">
      <c r="F84" s="1"/>
      <c r="G84" s="1"/>
      <c r="H84" s="1"/>
      <c r="I84" s="1"/>
      <c r="J84" s="1"/>
      <c r="K84" s="1"/>
      <c r="L84" s="1"/>
      <c r="M84" s="1"/>
      <c r="U84" s="63" t="s">
        <v>36</v>
      </c>
      <c r="V84" s="37" t="str">
        <f>""</f>
        <v/>
      </c>
      <c r="W84" s="1" t="str">
        <f>""</f>
        <v/>
      </c>
      <c r="X84" s="1" t="str">
        <f>""</f>
        <v/>
      </c>
      <c r="Y84" s="32" t="str">
        <f>""</f>
        <v/>
      </c>
      <c r="Z84" s="31" t="str">
        <f t="shared" si="66"/>
        <v/>
      </c>
      <c r="AA84" s="1">
        <f t="shared" si="65"/>
        <v>0</v>
      </c>
      <c r="AB84" s="1" t="str">
        <f>IF(AA84&gt;0,X84&amp;Sprache!$E$71&amp;Y84,"")</f>
        <v/>
      </c>
      <c r="AD84" s="137"/>
      <c r="AE84" s="142" t="str">
        <f>IF($AA84=0,"",IF($X84&gt;$Y84,Einstellungen!$C$4,IF($X84=$Y84,1,0)))</f>
        <v/>
      </c>
      <c r="AF84" s="137" t="str">
        <f>IF($AA84=0,"",IF($X84&lt;$Y84,Einstellungen!$C$4,IF($X84=$Y84,1,0)))</f>
        <v/>
      </c>
    </row>
    <row r="85" spans="6:32" s="2" customFormat="1" x14ac:dyDescent="0.25">
      <c r="F85" s="1"/>
      <c r="G85" s="1"/>
      <c r="H85" s="1"/>
      <c r="I85" s="1"/>
      <c r="J85" s="1"/>
      <c r="K85" s="1"/>
      <c r="L85" s="1"/>
      <c r="M85" s="1"/>
      <c r="U85" s="63" t="s">
        <v>37</v>
      </c>
      <c r="V85" s="37" t="str">
        <f>""</f>
        <v/>
      </c>
      <c r="W85" s="1" t="str">
        <f>""</f>
        <v/>
      </c>
      <c r="X85" s="1" t="str">
        <f>""</f>
        <v/>
      </c>
      <c r="Y85" s="32" t="str">
        <f>""</f>
        <v/>
      </c>
      <c r="Z85" s="31" t="str">
        <f t="shared" si="66"/>
        <v/>
      </c>
      <c r="AA85" s="1">
        <f t="shared" si="65"/>
        <v>0</v>
      </c>
      <c r="AB85" s="1" t="str">
        <f>IF(AA85&gt;0,X85&amp;Sprache!$E$71&amp;Y85,"")</f>
        <v/>
      </c>
      <c r="AD85" s="137"/>
      <c r="AE85" s="142" t="str">
        <f>IF($AA85=0,"",IF($X85&gt;$Y85,Einstellungen!$C$4,IF($X85=$Y85,1,0)))</f>
        <v/>
      </c>
      <c r="AF85" s="137" t="str">
        <f>IF($AA85=0,"",IF($X85&lt;$Y85,Einstellungen!$C$4,IF($X85=$Y85,1,0)))</f>
        <v/>
      </c>
    </row>
    <row r="86" spans="6:32" s="2" customFormat="1" x14ac:dyDescent="0.25">
      <c r="F86" s="1"/>
      <c r="G86" s="1"/>
      <c r="H86" s="1"/>
      <c r="I86" s="1"/>
      <c r="J86" s="1"/>
      <c r="K86" s="1"/>
      <c r="L86" s="1"/>
      <c r="M86" s="1"/>
      <c r="U86" s="63" t="s">
        <v>38</v>
      </c>
      <c r="V86" s="37" t="str">
        <f>""</f>
        <v/>
      </c>
      <c r="W86" s="1" t="str">
        <f>""</f>
        <v/>
      </c>
      <c r="X86" s="1" t="str">
        <f>""</f>
        <v/>
      </c>
      <c r="Y86" s="32" t="str">
        <f>""</f>
        <v/>
      </c>
      <c r="Z86" s="31" t="str">
        <f t="shared" si="66"/>
        <v/>
      </c>
      <c r="AA86" s="1">
        <f t="shared" si="65"/>
        <v>0</v>
      </c>
      <c r="AB86" s="1" t="str">
        <f>IF(AA86&gt;0,X86&amp;Sprache!$E$71&amp;Y86,"")</f>
        <v/>
      </c>
      <c r="AD86" s="137"/>
      <c r="AE86" s="142" t="str">
        <f>IF($AA86=0,"",IF($X86&gt;$Y86,Einstellungen!$C$4,IF($X86=$Y86,1,0)))</f>
        <v/>
      </c>
      <c r="AF86" s="137" t="str">
        <f>IF($AA86=0,"",IF($X86&lt;$Y86,Einstellungen!$C$4,IF($X86=$Y86,1,0)))</f>
        <v/>
      </c>
    </row>
    <row r="87" spans="6:32" s="2" customFormat="1" x14ac:dyDescent="0.25">
      <c r="F87" s="1"/>
      <c r="G87" s="1"/>
      <c r="H87" s="1"/>
      <c r="I87" s="1"/>
      <c r="J87" s="1"/>
      <c r="K87" s="1"/>
      <c r="L87" s="1"/>
      <c r="M87" s="1"/>
      <c r="U87" s="63" t="s">
        <v>39</v>
      </c>
      <c r="V87" s="37" t="str">
        <f>""</f>
        <v/>
      </c>
      <c r="W87" s="1" t="str">
        <f>""</f>
        <v/>
      </c>
      <c r="X87" s="1" t="str">
        <f>""</f>
        <v/>
      </c>
      <c r="Y87" s="32" t="str">
        <f>""</f>
        <v/>
      </c>
      <c r="Z87" s="31" t="str">
        <f t="shared" si="66"/>
        <v/>
      </c>
      <c r="AA87" s="1">
        <f t="shared" si="65"/>
        <v>0</v>
      </c>
      <c r="AB87" s="1" t="str">
        <f>IF(AA87&gt;0,X87&amp;Sprache!$E$71&amp;Y87,"")</f>
        <v/>
      </c>
      <c r="AD87" s="137"/>
      <c r="AE87" s="142" t="str">
        <f>IF($AA87=0,"",IF($X87&gt;$Y87,Einstellungen!$C$4,IF($X87=$Y87,1,0)))</f>
        <v/>
      </c>
      <c r="AF87" s="137" t="str">
        <f>IF($AA87=0,"",IF($X87&lt;$Y87,Einstellungen!$C$4,IF($X87=$Y87,1,0)))</f>
        <v/>
      </c>
    </row>
    <row r="88" spans="6:32" s="2" customFormat="1" x14ac:dyDescent="0.25">
      <c r="F88" s="1"/>
      <c r="G88" s="1"/>
      <c r="H88" s="1"/>
      <c r="I88" s="1"/>
      <c r="J88" s="1"/>
      <c r="K88" s="1"/>
      <c r="L88" s="1"/>
      <c r="M88" s="1"/>
      <c r="U88" s="63" t="s">
        <v>40</v>
      </c>
      <c r="V88" s="37" t="str">
        <f>""</f>
        <v/>
      </c>
      <c r="W88" s="1" t="str">
        <f>""</f>
        <v/>
      </c>
      <c r="X88" s="1" t="str">
        <f>""</f>
        <v/>
      </c>
      <c r="Y88" s="32" t="str">
        <f>""</f>
        <v/>
      </c>
      <c r="Z88" s="31" t="str">
        <f t="shared" si="66"/>
        <v/>
      </c>
      <c r="AA88" s="1">
        <f t="shared" si="65"/>
        <v>0</v>
      </c>
      <c r="AB88" s="1" t="str">
        <f>IF(AA88&gt;0,X88&amp;Sprache!$E$71&amp;Y88,"")</f>
        <v/>
      </c>
      <c r="AD88" s="137"/>
      <c r="AE88" s="142" t="str">
        <f>IF($AA88=0,"",IF($X88&gt;$Y88,Einstellungen!$C$4,IF($X88=$Y88,1,0)))</f>
        <v/>
      </c>
      <c r="AF88" s="137" t="str">
        <f>IF($AA88=0,"",IF($X88&lt;$Y88,Einstellungen!$C$4,IF($X88=$Y88,1,0)))</f>
        <v/>
      </c>
    </row>
    <row r="89" spans="6:32" s="2" customFormat="1" x14ac:dyDescent="0.25">
      <c r="F89" s="1"/>
      <c r="G89" s="1"/>
      <c r="H89" s="1"/>
      <c r="I89" s="1"/>
      <c r="J89" s="1"/>
      <c r="K89" s="1"/>
      <c r="L89" s="1"/>
      <c r="M89" s="1"/>
      <c r="U89" s="63" t="s">
        <v>41</v>
      </c>
      <c r="V89" s="37" t="str">
        <f>""</f>
        <v/>
      </c>
      <c r="W89" s="1" t="str">
        <f>""</f>
        <v/>
      </c>
      <c r="X89" s="1" t="str">
        <f>""</f>
        <v/>
      </c>
      <c r="Y89" s="32" t="str">
        <f>""</f>
        <v/>
      </c>
      <c r="Z89" s="31" t="str">
        <f t="shared" si="66"/>
        <v/>
      </c>
      <c r="AA89" s="1">
        <f t="shared" si="65"/>
        <v>0</v>
      </c>
      <c r="AB89" s="1" t="str">
        <f>IF(AA89&gt;0,X89&amp;Sprache!$E$71&amp;Y89,"")</f>
        <v/>
      </c>
      <c r="AD89" s="137"/>
      <c r="AE89" s="142" t="str">
        <f>IF($AA89=0,"",IF($X89&gt;$Y89,Einstellungen!$C$4,IF($X89=$Y89,1,0)))</f>
        <v/>
      </c>
      <c r="AF89" s="137" t="str">
        <f>IF($AA89=0,"",IF($X89&lt;$Y89,Einstellungen!$C$4,IF($X89=$Y89,1,0)))</f>
        <v/>
      </c>
    </row>
    <row r="90" spans="6:32" s="2" customFormat="1" x14ac:dyDescent="0.25">
      <c r="F90" s="1"/>
      <c r="G90" s="1"/>
      <c r="H90" s="1"/>
      <c r="I90" s="1"/>
      <c r="J90" s="1"/>
      <c r="K90" s="1"/>
      <c r="L90" s="1"/>
      <c r="M90" s="1"/>
      <c r="U90" s="63" t="s">
        <v>42</v>
      </c>
      <c r="V90" s="37" t="str">
        <f>""</f>
        <v/>
      </c>
      <c r="W90" s="1" t="str">
        <f>""</f>
        <v/>
      </c>
      <c r="X90" s="1" t="str">
        <f>""</f>
        <v/>
      </c>
      <c r="Y90" s="32" t="str">
        <f>""</f>
        <v/>
      </c>
      <c r="Z90" s="31" t="str">
        <f t="shared" si="66"/>
        <v/>
      </c>
      <c r="AA90" s="1">
        <f t="shared" si="65"/>
        <v>0</v>
      </c>
      <c r="AB90" s="1" t="str">
        <f>IF(AA90&gt;0,X90&amp;Sprache!$E$71&amp;Y90,"")</f>
        <v/>
      </c>
      <c r="AD90" s="137"/>
      <c r="AE90" s="142" t="str">
        <f>IF($AA90=0,"",IF($X90&gt;$Y90,Einstellungen!$C$4,IF($X90=$Y90,1,0)))</f>
        <v/>
      </c>
      <c r="AF90" s="137" t="str">
        <f>IF($AA90=0,"",IF($X90&lt;$Y90,Einstellungen!$C$4,IF($X90=$Y90,1,0)))</f>
        <v/>
      </c>
    </row>
    <row r="91" spans="6:32" s="2" customFormat="1" x14ac:dyDescent="0.25">
      <c r="F91" s="1"/>
      <c r="G91" s="1"/>
      <c r="H91" s="1"/>
      <c r="I91" s="1"/>
      <c r="J91" s="1"/>
      <c r="K91" s="1"/>
      <c r="L91" s="1"/>
      <c r="M91" s="1"/>
      <c r="U91" s="63" t="s">
        <v>43</v>
      </c>
      <c r="V91" s="37" t="str">
        <f>""</f>
        <v/>
      </c>
      <c r="W91" s="1" t="str">
        <f>""</f>
        <v/>
      </c>
      <c r="X91" s="1" t="str">
        <f>""</f>
        <v/>
      </c>
      <c r="Y91" s="32" t="str">
        <f>""</f>
        <v/>
      </c>
      <c r="Z91" s="31" t="str">
        <f t="shared" si="66"/>
        <v/>
      </c>
      <c r="AA91" s="1">
        <f t="shared" si="65"/>
        <v>0</v>
      </c>
      <c r="AB91" s="1" t="str">
        <f>IF(AA91&gt;0,X91&amp;Sprache!$E$71&amp;Y91,"")</f>
        <v/>
      </c>
      <c r="AD91" s="137"/>
      <c r="AE91" s="142" t="str">
        <f>IF($AA91=0,"",IF($X91&gt;$Y91,Einstellungen!$C$4,IF($X91=$Y91,1,0)))</f>
        <v/>
      </c>
      <c r="AF91" s="137" t="str">
        <f>IF($AA91=0,"",IF($X91&lt;$Y91,Einstellungen!$C$4,IF($X91=$Y91,1,0)))</f>
        <v/>
      </c>
    </row>
    <row r="92" spans="6:32" s="2" customFormat="1" x14ac:dyDescent="0.25">
      <c r="F92" s="1"/>
      <c r="G92" s="1"/>
      <c r="H92" s="1"/>
      <c r="I92" s="1"/>
      <c r="J92" s="1"/>
      <c r="K92" s="1"/>
      <c r="L92" s="1"/>
      <c r="M92" s="1"/>
      <c r="U92" s="63" t="s">
        <v>44</v>
      </c>
      <c r="V92" s="37" t="str">
        <f>""</f>
        <v/>
      </c>
      <c r="W92" s="1" t="str">
        <f>""</f>
        <v/>
      </c>
      <c r="X92" s="1" t="str">
        <f>""</f>
        <v/>
      </c>
      <c r="Y92" s="32" t="str">
        <f>""</f>
        <v/>
      </c>
      <c r="Z92" s="31" t="str">
        <f t="shared" si="66"/>
        <v/>
      </c>
      <c r="AA92" s="1">
        <f t="shared" si="65"/>
        <v>0</v>
      </c>
      <c r="AB92" s="1" t="str">
        <f>IF(AA92&gt;0,X92&amp;Sprache!$E$71&amp;Y92,"")</f>
        <v/>
      </c>
      <c r="AD92" s="137"/>
      <c r="AE92" s="142" t="str">
        <f>IF($AA92=0,"",IF($X92&gt;$Y92,Einstellungen!$C$4,IF($X92=$Y92,1,0)))</f>
        <v/>
      </c>
      <c r="AF92" s="137" t="str">
        <f>IF($AA92=0,"",IF($X92&lt;$Y92,Einstellungen!$C$4,IF($X92=$Y92,1,0)))</f>
        <v/>
      </c>
    </row>
    <row r="93" spans="6:32" s="2" customFormat="1" x14ac:dyDescent="0.25">
      <c r="F93" s="1"/>
      <c r="G93" s="1"/>
      <c r="H93" s="1"/>
      <c r="I93" s="1"/>
      <c r="J93" s="1"/>
      <c r="K93" s="1"/>
      <c r="L93" s="1"/>
      <c r="M93" s="1"/>
      <c r="U93" s="63" t="s">
        <v>45</v>
      </c>
      <c r="V93" s="37" t="str">
        <f>""</f>
        <v/>
      </c>
      <c r="W93" s="1" t="str">
        <f>""</f>
        <v/>
      </c>
      <c r="X93" s="1" t="str">
        <f>""</f>
        <v/>
      </c>
      <c r="Y93" s="32" t="str">
        <f>""</f>
        <v/>
      </c>
      <c r="Z93" s="31" t="str">
        <f t="shared" si="66"/>
        <v/>
      </c>
      <c r="AA93" s="1">
        <f t="shared" si="65"/>
        <v>0</v>
      </c>
      <c r="AB93" s="1" t="str">
        <f>IF(AA93&gt;0,X93&amp;Sprache!$E$71&amp;Y93,"")</f>
        <v/>
      </c>
      <c r="AD93" s="137"/>
      <c r="AE93" s="142" t="str">
        <f>IF($AA93=0,"",IF($X93&gt;$Y93,Einstellungen!$C$4,IF($X93=$Y93,1,0)))</f>
        <v/>
      </c>
      <c r="AF93" s="137" t="str">
        <f>IF($AA93=0,"",IF($X93&lt;$Y93,Einstellungen!$C$4,IF($X93=$Y93,1,0)))</f>
        <v/>
      </c>
    </row>
    <row r="94" spans="6:32" s="2" customFormat="1" x14ac:dyDescent="0.25">
      <c r="F94" s="1"/>
      <c r="G94" s="1"/>
      <c r="H94" s="1"/>
      <c r="I94" s="1"/>
      <c r="J94" s="1"/>
      <c r="K94" s="1"/>
      <c r="L94" s="1"/>
      <c r="M94" s="1"/>
      <c r="U94" s="63" t="s">
        <v>46</v>
      </c>
      <c r="V94" s="37" t="str">
        <f>""</f>
        <v/>
      </c>
      <c r="W94" s="1" t="str">
        <f>""</f>
        <v/>
      </c>
      <c r="X94" s="1" t="str">
        <f>""</f>
        <v/>
      </c>
      <c r="Y94" s="32" t="str">
        <f>""</f>
        <v/>
      </c>
      <c r="Z94" s="31" t="str">
        <f>""</f>
        <v/>
      </c>
      <c r="AA94" s="1">
        <f t="shared" si="65"/>
        <v>0</v>
      </c>
      <c r="AB94" s="1" t="str">
        <f>""</f>
        <v/>
      </c>
      <c r="AD94" s="137"/>
      <c r="AE94" s="142" t="str">
        <f>IF($AA94=0,"",IF($X94&gt;$Y94,Einstellungen!$C$4,IF($X94=$Y94,1,0)))</f>
        <v/>
      </c>
      <c r="AF94" s="137" t="str">
        <f>IF($AA94=0,"",IF($X94&lt;$Y94,Einstellungen!$C$4,IF($X94=$Y94,1,0)))</f>
        <v/>
      </c>
    </row>
    <row r="95" spans="6:32" s="2" customFormat="1" x14ac:dyDescent="0.25">
      <c r="F95" s="1"/>
      <c r="G95" s="1"/>
      <c r="H95" s="1"/>
      <c r="I95" s="1"/>
      <c r="J95" s="1"/>
      <c r="K95" s="1"/>
      <c r="L95" s="1"/>
      <c r="M95" s="1"/>
      <c r="U95" s="63" t="s">
        <v>47</v>
      </c>
      <c r="V95" s="37" t="str">
        <f>""</f>
        <v/>
      </c>
      <c r="W95" s="1" t="str">
        <f>""</f>
        <v/>
      </c>
      <c r="X95" s="1" t="str">
        <f>""</f>
        <v/>
      </c>
      <c r="Y95" s="32" t="str">
        <f>""</f>
        <v/>
      </c>
      <c r="Z95" s="31" t="str">
        <f>""</f>
        <v/>
      </c>
      <c r="AA95" s="1">
        <f t="shared" si="65"/>
        <v>0</v>
      </c>
      <c r="AB95" s="1" t="str">
        <f>""</f>
        <v/>
      </c>
      <c r="AD95" s="137"/>
      <c r="AE95" s="142" t="str">
        <f>IF($AA95=0,"",IF($X95&gt;$Y95,Einstellungen!$C$4,IF($X95=$Y95,1,0)))</f>
        <v/>
      </c>
      <c r="AF95" s="137" t="str">
        <f>IF($AA95=0,"",IF($X95&lt;$Y95,Einstellungen!$C$4,IF($X95=$Y95,1,0)))</f>
        <v/>
      </c>
    </row>
    <row r="96" spans="6:32" s="2" customFormat="1" x14ac:dyDescent="0.25">
      <c r="F96" s="1"/>
      <c r="G96" s="1"/>
      <c r="H96" s="1"/>
      <c r="I96" s="1"/>
      <c r="J96" s="1"/>
      <c r="K96" s="1"/>
      <c r="L96" s="1"/>
      <c r="M96" s="1"/>
      <c r="U96" s="63" t="s">
        <v>48</v>
      </c>
      <c r="V96" s="37" t="str">
        <f>""</f>
        <v/>
      </c>
      <c r="W96" s="1" t="str">
        <f>""</f>
        <v/>
      </c>
      <c r="X96" s="1" t="str">
        <f>""</f>
        <v/>
      </c>
      <c r="Y96" s="32" t="str">
        <f>""</f>
        <v/>
      </c>
      <c r="Z96" s="31" t="str">
        <f>""</f>
        <v/>
      </c>
      <c r="AA96" s="1">
        <f t="shared" si="65"/>
        <v>0</v>
      </c>
      <c r="AB96" s="1" t="str">
        <f>""</f>
        <v/>
      </c>
      <c r="AD96" s="137"/>
      <c r="AE96" s="142" t="str">
        <f>IF($AA96=0,"",IF($X96&gt;$Y96,Einstellungen!$C$4,IF($X96=$Y96,1,0)))</f>
        <v/>
      </c>
      <c r="AF96" s="137" t="str">
        <f>IF($AA96=0,"",IF($X96&lt;$Y96,Einstellungen!$C$4,IF($X96=$Y96,1,0)))</f>
        <v/>
      </c>
    </row>
    <row r="97" spans="6:32" s="2" customFormat="1" x14ac:dyDescent="0.25">
      <c r="F97" s="1"/>
      <c r="G97" s="1"/>
      <c r="H97" s="1"/>
      <c r="I97" s="1"/>
      <c r="J97" s="1"/>
      <c r="K97" s="1"/>
      <c r="L97" s="1"/>
      <c r="M97" s="1"/>
      <c r="U97" s="63" t="s">
        <v>49</v>
      </c>
      <c r="V97" s="37" t="str">
        <f>""</f>
        <v/>
      </c>
      <c r="W97" s="1" t="str">
        <f>""</f>
        <v/>
      </c>
      <c r="X97" s="1" t="str">
        <f>""</f>
        <v/>
      </c>
      <c r="Y97" s="32" t="str">
        <f>""</f>
        <v/>
      </c>
      <c r="Z97" s="31" t="str">
        <f>""</f>
        <v/>
      </c>
      <c r="AA97" s="1">
        <f t="shared" si="65"/>
        <v>0</v>
      </c>
      <c r="AB97" s="1" t="str">
        <f>""</f>
        <v/>
      </c>
      <c r="AD97" s="137"/>
      <c r="AE97" s="142" t="str">
        <f>IF($AA97=0,"",IF($X97&gt;$Y97,Einstellungen!$C$4,IF($X97=$Y97,1,0)))</f>
        <v/>
      </c>
      <c r="AF97" s="137" t="str">
        <f>IF($AA97=0,"",IF($X97&lt;$Y97,Einstellungen!$C$4,IF($X97=$Y97,1,0)))</f>
        <v/>
      </c>
    </row>
    <row r="98" spans="6:32" s="2" customFormat="1" x14ac:dyDescent="0.25">
      <c r="F98" s="1"/>
      <c r="G98" s="1"/>
      <c r="H98" s="1"/>
      <c r="I98" s="1"/>
      <c r="J98" s="1"/>
      <c r="K98" s="1"/>
      <c r="L98" s="1"/>
      <c r="M98" s="1"/>
      <c r="U98" s="63" t="s">
        <v>50</v>
      </c>
      <c r="V98" s="37" t="str">
        <f>""</f>
        <v/>
      </c>
      <c r="W98" s="1" t="str">
        <f>""</f>
        <v/>
      </c>
      <c r="X98" s="1" t="str">
        <f>""</f>
        <v/>
      </c>
      <c r="Y98" s="32" t="str">
        <f>""</f>
        <v/>
      </c>
      <c r="Z98" s="31" t="str">
        <f>""</f>
        <v/>
      </c>
      <c r="AA98" s="1">
        <f t="shared" si="65"/>
        <v>0</v>
      </c>
      <c r="AB98" s="1" t="str">
        <f>""</f>
        <v/>
      </c>
      <c r="AD98" s="137"/>
      <c r="AE98" s="142" t="str">
        <f>IF($AA98=0,"",IF($X98&gt;$Y98,Einstellungen!$C$4,IF($X98=$Y98,1,0)))</f>
        <v/>
      </c>
      <c r="AF98" s="137" t="str">
        <f>IF($AA98=0,"",IF($X98&lt;$Y98,Einstellungen!$C$4,IF($X98=$Y98,1,0)))</f>
        <v/>
      </c>
    </row>
    <row r="99" spans="6:32" s="2" customFormat="1" x14ac:dyDescent="0.25">
      <c r="F99" s="1"/>
      <c r="G99" s="1"/>
      <c r="H99" s="1"/>
      <c r="I99" s="1"/>
      <c r="J99" s="1"/>
      <c r="K99" s="1"/>
      <c r="L99" s="1"/>
      <c r="M99" s="1"/>
      <c r="U99" s="63" t="s">
        <v>51</v>
      </c>
      <c r="V99" s="37" t="str">
        <f>""</f>
        <v/>
      </c>
      <c r="W99" s="1" t="str">
        <f>""</f>
        <v/>
      </c>
      <c r="X99" s="1" t="str">
        <f>""</f>
        <v/>
      </c>
      <c r="Y99" s="32" t="str">
        <f>""</f>
        <v/>
      </c>
      <c r="Z99" s="31" t="str">
        <f>""</f>
        <v/>
      </c>
      <c r="AA99" s="1">
        <f t="shared" si="65"/>
        <v>0</v>
      </c>
      <c r="AB99" s="1" t="str">
        <f>""</f>
        <v/>
      </c>
      <c r="AD99" s="137"/>
      <c r="AE99" s="142" t="str">
        <f>IF($AA99=0,"",IF($X99&gt;$Y99,Einstellungen!$C$4,IF($X99=$Y99,1,0)))</f>
        <v/>
      </c>
      <c r="AF99" s="137" t="str">
        <f>IF($AA99=0,"",IF($X99&lt;$Y99,Einstellungen!$C$4,IF($X99=$Y99,1,0)))</f>
        <v/>
      </c>
    </row>
    <row r="100" spans="6:32" s="2" customFormat="1" x14ac:dyDescent="0.25">
      <c r="F100" s="1"/>
      <c r="G100" s="1"/>
      <c r="H100" s="1"/>
      <c r="I100" s="1"/>
      <c r="J100" s="1"/>
      <c r="K100" s="1"/>
      <c r="L100" s="1"/>
      <c r="M100" s="1"/>
      <c r="U100" s="63" t="s">
        <v>60</v>
      </c>
      <c r="V100" s="37" t="str">
        <f>""</f>
        <v/>
      </c>
      <c r="W100" s="1" t="str">
        <f>""</f>
        <v/>
      </c>
      <c r="X100" s="1" t="str">
        <f>""</f>
        <v/>
      </c>
      <c r="Y100" s="32" t="str">
        <f>""</f>
        <v/>
      </c>
      <c r="Z100" s="31" t="str">
        <f>""</f>
        <v/>
      </c>
      <c r="AA100" s="1">
        <f t="shared" si="65"/>
        <v>0</v>
      </c>
      <c r="AB100" s="1" t="str">
        <f>""</f>
        <v/>
      </c>
      <c r="AD100" s="137"/>
      <c r="AE100" s="142" t="str">
        <f>IF($AA100=0,"",IF($X100&gt;$Y100,Einstellungen!$C$4,IF($X100=$Y100,1,0)))</f>
        <v/>
      </c>
      <c r="AF100" s="137" t="str">
        <f>IF($AA100=0,"",IF($X100&lt;$Y100,Einstellungen!$C$4,IF($X100=$Y100,1,0)))</f>
        <v/>
      </c>
    </row>
    <row r="101" spans="6:32" s="2" customFormat="1" x14ac:dyDescent="0.25">
      <c r="F101" s="1"/>
      <c r="G101" s="1"/>
      <c r="H101" s="1"/>
      <c r="I101" s="1"/>
      <c r="J101" s="1"/>
      <c r="K101" s="1"/>
      <c r="L101" s="1"/>
      <c r="M101" s="1"/>
      <c r="U101" s="63" t="s">
        <v>61</v>
      </c>
      <c r="V101" s="37" t="str">
        <f>""</f>
        <v/>
      </c>
      <c r="W101" s="1" t="str">
        <f>""</f>
        <v/>
      </c>
      <c r="X101" s="1" t="str">
        <f>""</f>
        <v/>
      </c>
      <c r="Y101" s="32" t="str">
        <f>""</f>
        <v/>
      </c>
      <c r="Z101" s="31" t="str">
        <f>""</f>
        <v/>
      </c>
      <c r="AA101" s="1">
        <f t="shared" si="65"/>
        <v>0</v>
      </c>
      <c r="AB101" s="1" t="str">
        <f>""</f>
        <v/>
      </c>
      <c r="AD101" s="137"/>
      <c r="AE101" s="142" t="str">
        <f>IF($AA101=0,"",IF($X101&gt;$Y101,Einstellungen!$C$4,IF($X101=$Y101,1,0)))</f>
        <v/>
      </c>
      <c r="AF101" s="137" t="str">
        <f>IF($AA101=0,"",IF($X101&lt;$Y101,Einstellungen!$C$4,IF($X101=$Y101,1,0)))</f>
        <v/>
      </c>
    </row>
    <row r="102" spans="6:32" s="2" customFormat="1" x14ac:dyDescent="0.25">
      <c r="F102" s="1"/>
      <c r="G102" s="1"/>
      <c r="H102" s="1"/>
      <c r="I102" s="1"/>
      <c r="J102" s="1"/>
      <c r="K102" s="1"/>
      <c r="L102" s="1"/>
      <c r="M102" s="1"/>
      <c r="U102" s="63" t="s">
        <v>62</v>
      </c>
      <c r="V102" s="37" t="str">
        <f>""</f>
        <v/>
      </c>
      <c r="W102" s="1" t="str">
        <f>""</f>
        <v/>
      </c>
      <c r="X102" s="1" t="str">
        <f>""</f>
        <v/>
      </c>
      <c r="Y102" s="32" t="str">
        <f>""</f>
        <v/>
      </c>
      <c r="Z102" s="31" t="str">
        <f>""</f>
        <v/>
      </c>
      <c r="AA102" s="1">
        <f t="shared" si="65"/>
        <v>0</v>
      </c>
      <c r="AB102" s="1" t="str">
        <f>""</f>
        <v/>
      </c>
      <c r="AD102" s="137"/>
      <c r="AE102" s="142" t="str">
        <f>IF($AA102=0,"",IF($X102&gt;$Y102,Einstellungen!$C$4,IF($X102=$Y102,1,0)))</f>
        <v/>
      </c>
      <c r="AF102" s="137" t="str">
        <f>IF($AA102=0,"",IF($X102&lt;$Y102,Einstellungen!$C$4,IF($X102=$Y102,1,0)))</f>
        <v/>
      </c>
    </row>
    <row r="103" spans="6:32" s="2" customFormat="1" x14ac:dyDescent="0.25">
      <c r="F103" s="1"/>
      <c r="G103" s="1"/>
      <c r="H103" s="1"/>
      <c r="I103" s="1"/>
      <c r="J103" s="1"/>
      <c r="K103" s="1"/>
      <c r="L103" s="1"/>
      <c r="M103" s="1"/>
      <c r="U103" s="63" t="s">
        <v>63</v>
      </c>
      <c r="V103" s="37" t="str">
        <f>""</f>
        <v/>
      </c>
      <c r="W103" s="1" t="str">
        <f>""</f>
        <v/>
      </c>
      <c r="X103" s="1" t="str">
        <f>""</f>
        <v/>
      </c>
      <c r="Y103" s="32" t="str">
        <f>""</f>
        <v/>
      </c>
      <c r="Z103" s="31" t="str">
        <f>""</f>
        <v/>
      </c>
      <c r="AA103" s="1">
        <f t="shared" si="65"/>
        <v>0</v>
      </c>
      <c r="AB103" s="1" t="str">
        <f>""</f>
        <v/>
      </c>
      <c r="AD103" s="137"/>
      <c r="AE103" s="142" t="str">
        <f>IF($AA103=0,"",IF($X103&gt;$Y103,Einstellungen!$C$4,IF($X103=$Y103,1,0)))</f>
        <v/>
      </c>
      <c r="AF103" s="137" t="str">
        <f>IF($AA103=0,"",IF($X103&lt;$Y103,Einstellungen!$C$4,IF($X103=$Y103,1,0)))</f>
        <v/>
      </c>
    </row>
    <row r="104" spans="6:32" s="2" customFormat="1" x14ac:dyDescent="0.25">
      <c r="F104" s="1"/>
      <c r="G104" s="1"/>
      <c r="H104" s="1"/>
      <c r="I104" s="1"/>
      <c r="J104" s="1"/>
      <c r="K104" s="1"/>
      <c r="L104" s="1"/>
      <c r="M104" s="1"/>
      <c r="U104" s="63" t="s">
        <v>64</v>
      </c>
      <c r="V104" s="37" t="str">
        <f>""</f>
        <v/>
      </c>
      <c r="W104" s="1" t="str">
        <f>""</f>
        <v/>
      </c>
      <c r="X104" s="1" t="str">
        <f>""</f>
        <v/>
      </c>
      <c r="Y104" s="32" t="str">
        <f>""</f>
        <v/>
      </c>
      <c r="Z104" s="31" t="str">
        <f>""</f>
        <v/>
      </c>
      <c r="AA104" s="1">
        <f t="shared" si="65"/>
        <v>0</v>
      </c>
      <c r="AB104" s="1" t="str">
        <f>""</f>
        <v/>
      </c>
      <c r="AD104" s="137"/>
      <c r="AE104" s="142" t="str">
        <f>IF($AA104=0,"",IF($X104&gt;$Y104,Einstellungen!$C$4,IF($X104=$Y104,1,0)))</f>
        <v/>
      </c>
      <c r="AF104" s="137" t="str">
        <f>IF($AA104=0,"",IF($X104&lt;$Y104,Einstellungen!$C$4,IF($X104=$Y104,1,0)))</f>
        <v/>
      </c>
    </row>
    <row r="105" spans="6:32" s="2" customFormat="1" x14ac:dyDescent="0.25">
      <c r="F105" s="1"/>
      <c r="G105" s="1"/>
      <c r="H105" s="1"/>
      <c r="I105" s="1"/>
      <c r="J105" s="1"/>
      <c r="K105" s="1"/>
      <c r="L105" s="1"/>
      <c r="M105" s="1"/>
      <c r="U105" s="63" t="s">
        <v>65</v>
      </c>
      <c r="V105" s="37" t="str">
        <f>""</f>
        <v/>
      </c>
      <c r="W105" s="1" t="str">
        <f>""</f>
        <v/>
      </c>
      <c r="X105" s="1" t="str">
        <f>""</f>
        <v/>
      </c>
      <c r="Y105" s="32" t="str">
        <f>""</f>
        <v/>
      </c>
      <c r="Z105" s="31" t="str">
        <f>""</f>
        <v/>
      </c>
      <c r="AA105" s="1">
        <f t="shared" si="65"/>
        <v>0</v>
      </c>
      <c r="AB105" s="1" t="str">
        <f>""</f>
        <v/>
      </c>
      <c r="AD105" s="137"/>
      <c r="AE105" s="142" t="str">
        <f>IF($AA105=0,"",IF($X105&gt;$Y105,Einstellungen!$C$4,IF($X105=$Y105,1,0)))</f>
        <v/>
      </c>
      <c r="AF105" s="137" t="str">
        <f>IF($AA105=0,"",IF($X105&lt;$Y105,Einstellungen!$C$4,IF($X105=$Y105,1,0)))</f>
        <v/>
      </c>
    </row>
    <row r="106" spans="6:32" s="2" customFormat="1" x14ac:dyDescent="0.25">
      <c r="F106" s="1"/>
      <c r="G106" s="1"/>
      <c r="H106" s="1"/>
      <c r="I106" s="1"/>
      <c r="J106" s="1"/>
      <c r="K106" s="1"/>
      <c r="L106" s="1"/>
      <c r="M106" s="1"/>
      <c r="U106" s="63" t="s">
        <v>66</v>
      </c>
      <c r="V106" s="37" t="str">
        <f>""</f>
        <v/>
      </c>
      <c r="W106" s="1" t="str">
        <f>""</f>
        <v/>
      </c>
      <c r="X106" s="1" t="str">
        <f>""</f>
        <v/>
      </c>
      <c r="Y106" s="32" t="str">
        <f>""</f>
        <v/>
      </c>
      <c r="Z106" s="31" t="str">
        <f>""</f>
        <v/>
      </c>
      <c r="AA106" s="1">
        <f t="shared" si="65"/>
        <v>0</v>
      </c>
      <c r="AB106" s="1" t="str">
        <f>""</f>
        <v/>
      </c>
      <c r="AD106" s="137"/>
      <c r="AE106" s="142" t="str">
        <f>IF($AA106=0,"",IF($X106&gt;$Y106,Einstellungen!$C$4,IF($X106=$Y106,1,0)))</f>
        <v/>
      </c>
      <c r="AF106" s="137" t="str">
        <f>IF($AA106=0,"",IF($X106&lt;$Y106,Einstellungen!$C$4,IF($X106=$Y106,1,0)))</f>
        <v/>
      </c>
    </row>
    <row r="107" spans="6:32" s="2" customFormat="1" x14ac:dyDescent="0.25">
      <c r="F107" s="1"/>
      <c r="G107" s="1"/>
      <c r="H107" s="1"/>
      <c r="I107" s="1"/>
      <c r="J107" s="1"/>
      <c r="K107" s="1"/>
      <c r="L107" s="1"/>
      <c r="M107" s="1"/>
      <c r="U107" s="63" t="s">
        <v>67</v>
      </c>
      <c r="V107" s="37" t="str">
        <f>""</f>
        <v/>
      </c>
      <c r="W107" s="1" t="str">
        <f>""</f>
        <v/>
      </c>
      <c r="X107" s="1" t="str">
        <f>""</f>
        <v/>
      </c>
      <c r="Y107" s="32" t="str">
        <f>""</f>
        <v/>
      </c>
      <c r="Z107" s="31" t="str">
        <f>""</f>
        <v/>
      </c>
      <c r="AA107" s="1">
        <f t="shared" si="65"/>
        <v>0</v>
      </c>
      <c r="AB107" s="1" t="str">
        <f>""</f>
        <v/>
      </c>
      <c r="AD107" s="137"/>
      <c r="AE107" s="142" t="str">
        <f>IF($AA107=0,"",IF($X107&gt;$Y107,Einstellungen!$C$4,IF($X107=$Y107,1,0)))</f>
        <v/>
      </c>
      <c r="AF107" s="137" t="str">
        <f>IF($AA107=0,"",IF($X107&lt;$Y107,Einstellungen!$C$4,IF($X107=$Y107,1,0)))</f>
        <v/>
      </c>
    </row>
    <row r="108" spans="6:32" s="2" customFormat="1" x14ac:dyDescent="0.25">
      <c r="F108" s="1"/>
      <c r="G108" s="1"/>
      <c r="H108" s="1"/>
      <c r="I108" s="1"/>
      <c r="J108" s="1"/>
      <c r="K108" s="1"/>
      <c r="L108" s="1"/>
      <c r="M108" s="1"/>
      <c r="U108" s="63" t="s">
        <v>68</v>
      </c>
      <c r="V108" s="37" t="str">
        <f>""</f>
        <v/>
      </c>
      <c r="W108" s="1" t="str">
        <f>""</f>
        <v/>
      </c>
      <c r="X108" s="1" t="str">
        <f>""</f>
        <v/>
      </c>
      <c r="Y108" s="32" t="str">
        <f>""</f>
        <v/>
      </c>
      <c r="Z108" s="31" t="str">
        <f>""</f>
        <v/>
      </c>
      <c r="AA108" s="1">
        <f t="shared" si="65"/>
        <v>0</v>
      </c>
      <c r="AB108" s="1" t="str">
        <f>""</f>
        <v/>
      </c>
      <c r="AD108" s="137"/>
      <c r="AE108" s="142" t="str">
        <f>IF($AA108=0,"",IF($X108&gt;$Y108,Einstellungen!$C$4,IF($X108=$Y108,1,0)))</f>
        <v/>
      </c>
      <c r="AF108" s="137" t="str">
        <f>IF($AA108=0,"",IF($X108&lt;$Y108,Einstellungen!$C$4,IF($X108=$Y108,1,0)))</f>
        <v/>
      </c>
    </row>
    <row r="109" spans="6:32" s="2" customFormat="1" x14ac:dyDescent="0.25">
      <c r="F109" s="1"/>
      <c r="G109" s="1"/>
      <c r="H109" s="1"/>
      <c r="I109" s="1"/>
      <c r="J109" s="1"/>
      <c r="K109" s="1"/>
      <c r="L109" s="1"/>
      <c r="M109" s="1"/>
      <c r="U109" s="63" t="s">
        <v>69</v>
      </c>
      <c r="V109" s="37" t="str">
        <f>""</f>
        <v/>
      </c>
      <c r="W109" s="1" t="str">
        <f>""</f>
        <v/>
      </c>
      <c r="X109" s="1" t="str">
        <f>""</f>
        <v/>
      </c>
      <c r="Y109" s="32" t="str">
        <f>""</f>
        <v/>
      </c>
      <c r="Z109" s="31" t="str">
        <f>""</f>
        <v/>
      </c>
      <c r="AA109" s="1">
        <f t="shared" si="65"/>
        <v>0</v>
      </c>
      <c r="AB109" s="1" t="str">
        <f>""</f>
        <v/>
      </c>
      <c r="AD109" s="137"/>
      <c r="AE109" s="142" t="str">
        <f>IF($AA109=0,"",IF($X109&gt;$Y109,Einstellungen!$C$4,IF($X109=$Y109,1,0)))</f>
        <v/>
      </c>
      <c r="AF109" s="137" t="str">
        <f>IF($AA109=0,"",IF($X109&lt;$Y109,Einstellungen!$C$4,IF($X109=$Y109,1,0)))</f>
        <v/>
      </c>
    </row>
    <row r="110" spans="6:32" s="2" customFormat="1" x14ac:dyDescent="0.25">
      <c r="F110" s="1"/>
      <c r="G110" s="1"/>
      <c r="H110" s="1"/>
      <c r="I110" s="1"/>
      <c r="J110" s="1"/>
      <c r="K110" s="1"/>
      <c r="L110" s="1"/>
      <c r="M110" s="1"/>
      <c r="U110" s="63" t="s">
        <v>70</v>
      </c>
      <c r="V110" s="37" t="str">
        <f>""</f>
        <v/>
      </c>
      <c r="W110" s="1" t="str">
        <f>""</f>
        <v/>
      </c>
      <c r="X110" s="1" t="str">
        <f>""</f>
        <v/>
      </c>
      <c r="Y110" s="32" t="str">
        <f>""</f>
        <v/>
      </c>
      <c r="Z110" s="31" t="str">
        <f>""</f>
        <v/>
      </c>
      <c r="AA110" s="1">
        <f t="shared" si="65"/>
        <v>0</v>
      </c>
      <c r="AB110" s="1" t="str">
        <f>""</f>
        <v/>
      </c>
      <c r="AD110" s="137"/>
      <c r="AE110" s="142" t="str">
        <f>IF($AA110=0,"",IF($X110&gt;$Y110,Einstellungen!$C$4,IF($X110=$Y110,1,0)))</f>
        <v/>
      </c>
      <c r="AF110" s="137" t="str">
        <f>IF($AA110=0,"",IF($X110&lt;$Y110,Einstellungen!$C$4,IF($X110=$Y110,1,0)))</f>
        <v/>
      </c>
    </row>
    <row r="111" spans="6:32" s="2" customFormat="1" x14ac:dyDescent="0.25">
      <c r="F111" s="1"/>
      <c r="G111" s="1"/>
      <c r="H111" s="1"/>
      <c r="I111" s="1"/>
      <c r="J111" s="1"/>
      <c r="K111" s="1"/>
      <c r="L111" s="1"/>
      <c r="M111" s="1"/>
      <c r="U111" s="63" t="s">
        <v>71</v>
      </c>
      <c r="V111" s="37" t="str">
        <f>""</f>
        <v/>
      </c>
      <c r="W111" s="1" t="str">
        <f>""</f>
        <v/>
      </c>
      <c r="X111" s="1" t="str">
        <f>""</f>
        <v/>
      </c>
      <c r="Y111" s="32" t="str">
        <f>""</f>
        <v/>
      </c>
      <c r="Z111" s="31" t="str">
        <f>""</f>
        <v/>
      </c>
      <c r="AA111" s="1">
        <f t="shared" si="65"/>
        <v>0</v>
      </c>
      <c r="AB111" s="1" t="str">
        <f>""</f>
        <v/>
      </c>
      <c r="AD111" s="137"/>
      <c r="AE111" s="142" t="str">
        <f>IF($AA111=0,"",IF($X111&gt;$Y111,Einstellungen!$C$4,IF($X111=$Y111,1,0)))</f>
        <v/>
      </c>
      <c r="AF111" s="137" t="str">
        <f>IF($AA111=0,"",IF($X111&lt;$Y111,Einstellungen!$C$4,IF($X111=$Y111,1,0)))</f>
        <v/>
      </c>
    </row>
    <row r="112" spans="6:32" s="2" customFormat="1" x14ac:dyDescent="0.25">
      <c r="F112" s="1"/>
      <c r="G112" s="1"/>
      <c r="H112" s="1"/>
      <c r="I112" s="1"/>
      <c r="J112" s="1"/>
      <c r="K112" s="1"/>
      <c r="L112" s="1"/>
      <c r="M112" s="1"/>
      <c r="U112" s="63" t="s">
        <v>72</v>
      </c>
      <c r="V112" s="37" t="str">
        <f>""</f>
        <v/>
      </c>
      <c r="W112" s="1" t="str">
        <f>""</f>
        <v/>
      </c>
      <c r="X112" s="1" t="str">
        <f>""</f>
        <v/>
      </c>
      <c r="Y112" s="32" t="str">
        <f>""</f>
        <v/>
      </c>
      <c r="Z112" s="31" t="str">
        <f>""</f>
        <v/>
      </c>
      <c r="AA112" s="1">
        <f t="shared" si="65"/>
        <v>0</v>
      </c>
      <c r="AB112" s="1" t="str">
        <f>""</f>
        <v/>
      </c>
      <c r="AD112" s="137"/>
      <c r="AE112" s="142" t="str">
        <f>IF($AA112=0,"",IF($X112&gt;$Y112,Einstellungen!$C$4,IF($X112=$Y112,1,0)))</f>
        <v/>
      </c>
      <c r="AF112" s="137" t="str">
        <f>IF($AA112=0,"",IF($X112&lt;$Y112,Einstellungen!$C$4,IF($X112=$Y112,1,0)))</f>
        <v/>
      </c>
    </row>
    <row r="113" spans="6:32" s="2" customFormat="1" x14ac:dyDescent="0.25">
      <c r="F113" s="1"/>
      <c r="G113" s="1"/>
      <c r="H113" s="1"/>
      <c r="I113" s="1"/>
      <c r="J113" s="1"/>
      <c r="K113" s="1"/>
      <c r="L113" s="1"/>
      <c r="M113" s="1"/>
      <c r="U113" s="63" t="s">
        <v>73</v>
      </c>
      <c r="V113" s="37" t="str">
        <f>""</f>
        <v/>
      </c>
      <c r="W113" s="1" t="str">
        <f>""</f>
        <v/>
      </c>
      <c r="X113" s="1" t="str">
        <f>""</f>
        <v/>
      </c>
      <c r="Y113" s="32" t="str">
        <f>""</f>
        <v/>
      </c>
      <c r="Z113" s="31" t="str">
        <f>""</f>
        <v/>
      </c>
      <c r="AA113" s="1">
        <f t="shared" si="65"/>
        <v>0</v>
      </c>
      <c r="AB113" s="1" t="str">
        <f>""</f>
        <v/>
      </c>
      <c r="AD113" s="137"/>
      <c r="AE113" s="142" t="str">
        <f>IF($AA113=0,"",IF($X113&gt;$Y113,Einstellungen!$C$4,IF($X113=$Y113,1,0)))</f>
        <v/>
      </c>
      <c r="AF113" s="137" t="str">
        <f>IF($AA113=0,"",IF($X113&lt;$Y113,Einstellungen!$C$4,IF($X113=$Y113,1,0)))</f>
        <v/>
      </c>
    </row>
    <row r="114" spans="6:32" s="2" customFormat="1" x14ac:dyDescent="0.25">
      <c r="F114" s="1"/>
      <c r="G114" s="1"/>
      <c r="H114" s="1"/>
      <c r="I114" s="1"/>
      <c r="J114" s="1"/>
      <c r="K114" s="1"/>
      <c r="L114" s="1"/>
      <c r="M114" s="1"/>
      <c r="U114" s="63" t="s">
        <v>74</v>
      </c>
      <c r="V114" s="37" t="str">
        <f>""</f>
        <v/>
      </c>
      <c r="W114" s="1" t="str">
        <f>""</f>
        <v/>
      </c>
      <c r="X114" s="1" t="str">
        <f>""</f>
        <v/>
      </c>
      <c r="Y114" s="32" t="str">
        <f>""</f>
        <v/>
      </c>
      <c r="Z114" s="31" t="str">
        <f>""</f>
        <v/>
      </c>
      <c r="AA114" s="1">
        <f t="shared" si="65"/>
        <v>0</v>
      </c>
      <c r="AB114" s="1" t="str">
        <f>""</f>
        <v/>
      </c>
      <c r="AD114" s="137"/>
      <c r="AE114" s="142" t="str">
        <f>IF($AA114=0,"",IF($X114&gt;$Y114,Einstellungen!$C$4,IF($X114=$Y114,1,0)))</f>
        <v/>
      </c>
      <c r="AF114" s="137" t="str">
        <f>IF($AA114=0,"",IF($X114&lt;$Y114,Einstellungen!$C$4,IF($X114=$Y114,1,0)))</f>
        <v/>
      </c>
    </row>
    <row r="115" spans="6:32" s="2" customFormat="1" x14ac:dyDescent="0.25">
      <c r="F115" s="1"/>
      <c r="G115" s="1"/>
      <c r="H115" s="1"/>
      <c r="I115" s="1"/>
      <c r="J115" s="1"/>
      <c r="K115" s="1"/>
      <c r="L115" s="1"/>
      <c r="M115" s="1"/>
      <c r="U115" s="63" t="s">
        <v>75</v>
      </c>
      <c r="V115" s="37" t="str">
        <f>""</f>
        <v/>
      </c>
      <c r="W115" s="1" t="str">
        <f>""</f>
        <v/>
      </c>
      <c r="X115" s="1" t="str">
        <f>""</f>
        <v/>
      </c>
      <c r="Y115" s="32" t="str">
        <f>""</f>
        <v/>
      </c>
      <c r="Z115" s="31" t="str">
        <f>""</f>
        <v/>
      </c>
      <c r="AA115" s="1">
        <f t="shared" si="65"/>
        <v>0</v>
      </c>
      <c r="AB115" s="1" t="str">
        <f>""</f>
        <v/>
      </c>
      <c r="AD115" s="137"/>
      <c r="AE115" s="142" t="str">
        <f>IF($AA115=0,"",IF($X115&gt;$Y115,Einstellungen!$C$4,IF($X115=$Y115,1,0)))</f>
        <v/>
      </c>
      <c r="AF115" s="137" t="str">
        <f>IF($AA115=0,"",IF($X115&lt;$Y115,Einstellungen!$C$4,IF($X115=$Y115,1,0)))</f>
        <v/>
      </c>
    </row>
    <row r="116" spans="6:32" s="2" customFormat="1" x14ac:dyDescent="0.25">
      <c r="F116" s="1"/>
      <c r="G116" s="1"/>
      <c r="H116" s="1"/>
      <c r="I116" s="1"/>
      <c r="J116" s="1"/>
      <c r="K116" s="1"/>
      <c r="L116" s="1"/>
      <c r="M116" s="1"/>
      <c r="U116" s="63" t="s">
        <v>76</v>
      </c>
      <c r="V116" s="37" t="str">
        <f>""</f>
        <v/>
      </c>
      <c r="W116" s="1" t="str">
        <f>""</f>
        <v/>
      </c>
      <c r="X116" s="1" t="str">
        <f>""</f>
        <v/>
      </c>
      <c r="Y116" s="32" t="str">
        <f>""</f>
        <v/>
      </c>
      <c r="Z116" s="31" t="str">
        <f>""</f>
        <v/>
      </c>
      <c r="AA116" s="1">
        <f t="shared" si="65"/>
        <v>0</v>
      </c>
      <c r="AB116" s="1" t="str">
        <f>""</f>
        <v/>
      </c>
      <c r="AD116" s="137"/>
      <c r="AE116" s="142" t="str">
        <f>IF($AA116=0,"",IF($X116&gt;$Y116,Einstellungen!$C$4,IF($X116=$Y116,1,0)))</f>
        <v/>
      </c>
      <c r="AF116" s="137" t="str">
        <f>IF($AA116=0,"",IF($X116&lt;$Y116,Einstellungen!$C$4,IF($X116=$Y116,1,0)))</f>
        <v/>
      </c>
    </row>
    <row r="117" spans="6:32" s="2" customFormat="1" x14ac:dyDescent="0.25">
      <c r="F117" s="1"/>
      <c r="G117" s="1"/>
      <c r="H117" s="1"/>
      <c r="I117" s="1"/>
      <c r="J117" s="1"/>
      <c r="K117" s="1"/>
      <c r="L117" s="1"/>
      <c r="M117" s="1"/>
      <c r="U117" s="63" t="s">
        <v>77</v>
      </c>
      <c r="V117" s="37" t="str">
        <f>""</f>
        <v/>
      </c>
      <c r="W117" s="1" t="str">
        <f>""</f>
        <v/>
      </c>
      <c r="X117" s="1" t="str">
        <f>""</f>
        <v/>
      </c>
      <c r="Y117" s="32" t="str">
        <f>""</f>
        <v/>
      </c>
      <c r="Z117" s="31" t="str">
        <f>""</f>
        <v/>
      </c>
      <c r="AA117" s="1">
        <f t="shared" si="65"/>
        <v>0</v>
      </c>
      <c r="AB117" s="1" t="str">
        <f>""</f>
        <v/>
      </c>
      <c r="AD117" s="137"/>
      <c r="AE117" s="142" t="str">
        <f>IF($AA117=0,"",IF($X117&gt;$Y117,Einstellungen!$C$4,IF($X117=$Y117,1,0)))</f>
        <v/>
      </c>
      <c r="AF117" s="137" t="str">
        <f>IF($AA117=0,"",IF($X117&lt;$Y117,Einstellungen!$C$4,IF($X117=$Y117,1,0)))</f>
        <v/>
      </c>
    </row>
    <row r="118" spans="6:32" s="2" customFormat="1" x14ac:dyDescent="0.25">
      <c r="F118" s="1"/>
      <c r="G118" s="1"/>
      <c r="H118" s="1"/>
      <c r="I118" s="1"/>
      <c r="J118" s="1"/>
      <c r="K118" s="1"/>
      <c r="L118" s="1"/>
      <c r="M118" s="1"/>
      <c r="U118" s="63" t="s">
        <v>78</v>
      </c>
      <c r="V118" s="37" t="str">
        <f>""</f>
        <v/>
      </c>
      <c r="W118" s="1" t="str">
        <f>""</f>
        <v/>
      </c>
      <c r="X118" s="1" t="str">
        <f>""</f>
        <v/>
      </c>
      <c r="Y118" s="32" t="str">
        <f>""</f>
        <v/>
      </c>
      <c r="Z118" s="31" t="str">
        <f>""</f>
        <v/>
      </c>
      <c r="AA118" s="1">
        <f t="shared" si="65"/>
        <v>0</v>
      </c>
      <c r="AB118" s="1" t="str">
        <f>""</f>
        <v/>
      </c>
      <c r="AD118" s="137"/>
      <c r="AE118" s="142" t="str">
        <f>IF($AA118=0,"",IF($X118&gt;$Y118,Einstellungen!$C$4,IF($X118=$Y118,1,0)))</f>
        <v/>
      </c>
      <c r="AF118" s="137" t="str">
        <f>IF($AA118=0,"",IF($X118&lt;$Y118,Einstellungen!$C$4,IF($X118=$Y118,1,0)))</f>
        <v/>
      </c>
    </row>
    <row r="119" spans="6:32" s="2" customFormat="1" x14ac:dyDescent="0.25">
      <c r="F119" s="1"/>
      <c r="G119" s="1"/>
      <c r="H119" s="1"/>
      <c r="I119" s="1"/>
      <c r="J119" s="1"/>
      <c r="K119" s="1"/>
      <c r="L119" s="1"/>
      <c r="M119" s="1"/>
      <c r="U119" s="63" t="s">
        <v>79</v>
      </c>
      <c r="V119" s="37" t="str">
        <f>""</f>
        <v/>
      </c>
      <c r="W119" s="1" t="str">
        <f>""</f>
        <v/>
      </c>
      <c r="X119" s="1" t="str">
        <f>""</f>
        <v/>
      </c>
      <c r="Y119" s="32" t="str">
        <f>""</f>
        <v/>
      </c>
      <c r="Z119" s="31" t="str">
        <f>""</f>
        <v/>
      </c>
      <c r="AA119" s="1">
        <f t="shared" si="65"/>
        <v>0</v>
      </c>
      <c r="AB119" s="1" t="str">
        <f>""</f>
        <v/>
      </c>
      <c r="AD119" s="137"/>
      <c r="AE119" s="142" t="str">
        <f>IF($AA119=0,"",IF($X119&gt;$Y119,Einstellungen!$C$4,IF($X119=$Y119,1,0)))</f>
        <v/>
      </c>
      <c r="AF119" s="137" t="str">
        <f>IF($AA119=0,"",IF($X119&lt;$Y119,Einstellungen!$C$4,IF($X119=$Y119,1,0)))</f>
        <v/>
      </c>
    </row>
    <row r="120" spans="6:32" s="2" customFormat="1" x14ac:dyDescent="0.25">
      <c r="F120" s="1"/>
      <c r="G120" s="1"/>
      <c r="H120" s="1"/>
      <c r="I120" s="1"/>
      <c r="J120" s="1"/>
      <c r="K120" s="1"/>
      <c r="L120" s="1"/>
      <c r="M120" s="1"/>
      <c r="U120" s="63" t="s">
        <v>80</v>
      </c>
      <c r="V120" s="37" t="str">
        <f>""</f>
        <v/>
      </c>
      <c r="W120" s="1" t="str">
        <f>""</f>
        <v/>
      </c>
      <c r="X120" s="1" t="str">
        <f>""</f>
        <v/>
      </c>
      <c r="Y120" s="32" t="str">
        <f>""</f>
        <v/>
      </c>
      <c r="Z120" s="31" t="str">
        <f>""</f>
        <v/>
      </c>
      <c r="AA120" s="1">
        <f t="shared" si="65"/>
        <v>0</v>
      </c>
      <c r="AB120" s="1" t="str">
        <f>""</f>
        <v/>
      </c>
      <c r="AD120" s="137"/>
      <c r="AE120" s="142" t="str">
        <f>IF($AA120=0,"",IF($X120&gt;$Y120,Einstellungen!$C$4,IF($X120=$Y120,1,0)))</f>
        <v/>
      </c>
      <c r="AF120" s="137" t="str">
        <f>IF($AA120=0,"",IF($X120&lt;$Y120,Einstellungen!$C$4,IF($X120=$Y120,1,0)))</f>
        <v/>
      </c>
    </row>
    <row r="121" spans="6:32" s="2" customFormat="1" x14ac:dyDescent="0.25">
      <c r="F121" s="1"/>
      <c r="G121" s="1"/>
      <c r="H121" s="1"/>
      <c r="I121" s="1"/>
      <c r="J121" s="1"/>
      <c r="K121" s="1"/>
      <c r="L121" s="1"/>
      <c r="M121" s="1"/>
      <c r="U121" s="63" t="s">
        <v>81</v>
      </c>
      <c r="V121" s="37" t="str">
        <f>""</f>
        <v/>
      </c>
      <c r="W121" s="1" t="str">
        <f>""</f>
        <v/>
      </c>
      <c r="X121" s="1" t="str">
        <f>""</f>
        <v/>
      </c>
      <c r="Y121" s="32" t="str">
        <f>""</f>
        <v/>
      </c>
      <c r="Z121" s="31" t="str">
        <f>""</f>
        <v/>
      </c>
      <c r="AA121" s="1">
        <f t="shared" si="65"/>
        <v>0</v>
      </c>
      <c r="AB121" s="1" t="str">
        <f>""</f>
        <v/>
      </c>
      <c r="AD121" s="137"/>
      <c r="AE121" s="142" t="str">
        <f>IF($AA121=0,"",IF($X121&gt;$Y121,Einstellungen!$C$4,IF($X121=$Y121,1,0)))</f>
        <v/>
      </c>
      <c r="AF121" s="137" t="str">
        <f>IF($AA121=0,"",IF($X121&lt;$Y121,Einstellungen!$C$4,IF($X121=$Y121,1,0)))</f>
        <v/>
      </c>
    </row>
    <row r="122" spans="6:32" s="2" customFormat="1" x14ac:dyDescent="0.25">
      <c r="F122" s="1"/>
      <c r="G122" s="1"/>
      <c r="H122" s="1"/>
      <c r="I122" s="1"/>
      <c r="J122" s="1"/>
      <c r="K122" s="1"/>
      <c r="L122" s="1"/>
      <c r="M122" s="1"/>
      <c r="U122" s="63" t="s">
        <v>82</v>
      </c>
      <c r="V122" s="37" t="str">
        <f>""</f>
        <v/>
      </c>
      <c r="W122" s="1" t="str">
        <f>""</f>
        <v/>
      </c>
      <c r="X122" s="1" t="str">
        <f>""</f>
        <v/>
      </c>
      <c r="Y122" s="32" t="str">
        <f>""</f>
        <v/>
      </c>
      <c r="Z122" s="31" t="str">
        <f>""</f>
        <v/>
      </c>
      <c r="AA122" s="1">
        <f t="shared" si="65"/>
        <v>0</v>
      </c>
      <c r="AB122" s="1" t="str">
        <f>""</f>
        <v/>
      </c>
      <c r="AD122" s="137"/>
      <c r="AE122" s="142" t="str">
        <f>IF($AA122=0,"",IF($X122&gt;$Y122,Einstellungen!$C$4,IF($X122=$Y122,1,0)))</f>
        <v/>
      </c>
      <c r="AF122" s="137" t="str">
        <f>IF($AA122=0,"",IF($X122&lt;$Y122,Einstellungen!$C$4,IF($X122=$Y122,1,0)))</f>
        <v/>
      </c>
    </row>
    <row r="123" spans="6:32" s="2" customFormat="1" x14ac:dyDescent="0.25">
      <c r="F123" s="1"/>
      <c r="G123" s="1"/>
      <c r="H123" s="1"/>
      <c r="I123" s="1"/>
      <c r="J123" s="1"/>
      <c r="K123" s="1"/>
      <c r="L123" s="1"/>
      <c r="M123" s="1"/>
      <c r="U123" s="63" t="s">
        <v>83</v>
      </c>
      <c r="V123" s="37" t="str">
        <f>""</f>
        <v/>
      </c>
      <c r="W123" s="1" t="str">
        <f>""</f>
        <v/>
      </c>
      <c r="X123" s="1" t="str">
        <f>""</f>
        <v/>
      </c>
      <c r="Y123" s="32" t="str">
        <f>""</f>
        <v/>
      </c>
      <c r="Z123" s="31" t="str">
        <f>""</f>
        <v/>
      </c>
      <c r="AA123" s="1">
        <f t="shared" si="65"/>
        <v>0</v>
      </c>
      <c r="AB123" s="1" t="str">
        <f>""</f>
        <v/>
      </c>
      <c r="AD123" s="137"/>
      <c r="AE123" s="142" t="str">
        <f>IF($AA123=0,"",IF($X123&gt;$Y123,Einstellungen!$C$4,IF($X123=$Y123,1,0)))</f>
        <v/>
      </c>
      <c r="AF123" s="137" t="str">
        <f>IF($AA123=0,"",IF($X123&lt;$Y123,Einstellungen!$C$4,IF($X123=$Y123,1,0)))</f>
        <v/>
      </c>
    </row>
    <row r="124" spans="6:32" s="2" customFormat="1" x14ac:dyDescent="0.25">
      <c r="F124" s="1"/>
      <c r="G124" s="1"/>
      <c r="H124" s="1"/>
      <c r="I124" s="1"/>
      <c r="J124" s="1"/>
      <c r="K124" s="1"/>
      <c r="L124" s="1"/>
      <c r="M124" s="1"/>
      <c r="U124" s="63" t="s">
        <v>84</v>
      </c>
      <c r="V124" s="37" t="str">
        <f>""</f>
        <v/>
      </c>
      <c r="W124" s="1" t="str">
        <f>""</f>
        <v/>
      </c>
      <c r="X124" s="1" t="str">
        <f>""</f>
        <v/>
      </c>
      <c r="Y124" s="32" t="str">
        <f>""</f>
        <v/>
      </c>
      <c r="Z124" s="31" t="str">
        <f>""</f>
        <v/>
      </c>
      <c r="AA124" s="1">
        <f t="shared" si="65"/>
        <v>0</v>
      </c>
      <c r="AB124" s="1" t="str">
        <f>""</f>
        <v/>
      </c>
      <c r="AD124" s="137"/>
      <c r="AE124" s="142" t="str">
        <f>IF($AA124=0,"",IF($X124&gt;$Y124,Einstellungen!$C$4,IF($X124=$Y124,1,0)))</f>
        <v/>
      </c>
      <c r="AF124" s="137" t="str">
        <f>IF($AA124=0,"",IF($X124&lt;$Y124,Einstellungen!$C$4,IF($X124=$Y124,1,0)))</f>
        <v/>
      </c>
    </row>
    <row r="125" spans="6:32" s="2" customFormat="1" x14ac:dyDescent="0.25">
      <c r="F125" s="1"/>
      <c r="G125" s="1"/>
      <c r="H125" s="1"/>
      <c r="I125" s="1"/>
      <c r="J125" s="1"/>
      <c r="K125" s="1"/>
      <c r="L125" s="1"/>
      <c r="M125" s="1"/>
      <c r="U125" s="63" t="s">
        <v>85</v>
      </c>
      <c r="V125" s="37" t="str">
        <f>""</f>
        <v/>
      </c>
      <c r="W125" s="1" t="str">
        <f>""</f>
        <v/>
      </c>
      <c r="X125" s="1" t="str">
        <f>""</f>
        <v/>
      </c>
      <c r="Y125" s="32" t="str">
        <f>""</f>
        <v/>
      </c>
      <c r="Z125" s="31" t="str">
        <f>""</f>
        <v/>
      </c>
      <c r="AA125" s="1">
        <f t="shared" si="65"/>
        <v>0</v>
      </c>
      <c r="AB125" s="1" t="str">
        <f>""</f>
        <v/>
      </c>
      <c r="AD125" s="137"/>
      <c r="AE125" s="142" t="str">
        <f>IF($AA125=0,"",IF($X125&gt;$Y125,Einstellungen!$C$4,IF($X125=$Y125,1,0)))</f>
        <v/>
      </c>
      <c r="AF125" s="137" t="str">
        <f>IF($AA125=0,"",IF($X125&lt;$Y125,Einstellungen!$C$4,IF($X125=$Y125,1,0)))</f>
        <v/>
      </c>
    </row>
    <row r="126" spans="6:32" s="2" customFormat="1" x14ac:dyDescent="0.25">
      <c r="F126" s="1"/>
      <c r="G126" s="1"/>
      <c r="H126" s="1"/>
      <c r="I126" s="1"/>
      <c r="J126" s="1"/>
      <c r="K126" s="1"/>
      <c r="L126" s="1"/>
      <c r="M126" s="1"/>
      <c r="U126" s="63" t="s">
        <v>86</v>
      </c>
      <c r="V126" s="37" t="str">
        <f>""</f>
        <v/>
      </c>
      <c r="W126" s="1" t="str">
        <f>""</f>
        <v/>
      </c>
      <c r="X126" s="1" t="str">
        <f>""</f>
        <v/>
      </c>
      <c r="Y126" s="32" t="str">
        <f>""</f>
        <v/>
      </c>
      <c r="Z126" s="31" t="str">
        <f>""</f>
        <v/>
      </c>
      <c r="AA126" s="1">
        <f t="shared" si="65"/>
        <v>0</v>
      </c>
      <c r="AB126" s="1" t="str">
        <f>""</f>
        <v/>
      </c>
      <c r="AD126" s="137"/>
      <c r="AE126" s="142" t="str">
        <f>IF($AA126=0,"",IF($X126&gt;$Y126,Einstellungen!$C$4,IF($X126=$Y126,1,0)))</f>
        <v/>
      </c>
      <c r="AF126" s="137" t="str">
        <f>IF($AA126=0,"",IF($X126&lt;$Y126,Einstellungen!$C$4,IF($X126=$Y126,1,0)))</f>
        <v/>
      </c>
    </row>
    <row r="127" spans="6:32" s="2" customFormat="1" x14ac:dyDescent="0.25">
      <c r="F127" s="1"/>
      <c r="G127" s="1"/>
      <c r="H127" s="1"/>
      <c r="I127" s="1"/>
      <c r="J127" s="1"/>
      <c r="K127" s="1"/>
      <c r="L127" s="1"/>
      <c r="M127" s="1"/>
      <c r="U127" s="63" t="s">
        <v>87</v>
      </c>
      <c r="V127" s="37" t="str">
        <f>""</f>
        <v/>
      </c>
      <c r="W127" s="1" t="str">
        <f>""</f>
        <v/>
      </c>
      <c r="X127" s="1" t="str">
        <f>""</f>
        <v/>
      </c>
      <c r="Y127" s="32" t="str">
        <f>""</f>
        <v/>
      </c>
      <c r="Z127" s="31" t="str">
        <f>""</f>
        <v/>
      </c>
      <c r="AA127" s="1">
        <f t="shared" si="65"/>
        <v>0</v>
      </c>
      <c r="AB127" s="1" t="str">
        <f>""</f>
        <v/>
      </c>
      <c r="AD127" s="137"/>
      <c r="AE127" s="142" t="str">
        <f>IF($AA127=0,"",IF($X127&gt;$Y127,Einstellungen!$C$4,IF($X127=$Y127,1,0)))</f>
        <v/>
      </c>
      <c r="AF127" s="137" t="str">
        <f>IF($AA127=0,"",IF($X127&lt;$Y127,Einstellungen!$C$4,IF($X127=$Y127,1,0)))</f>
        <v/>
      </c>
    </row>
    <row r="128" spans="6:32" s="2" customFormat="1" x14ac:dyDescent="0.25">
      <c r="F128" s="1"/>
      <c r="G128" s="1"/>
      <c r="H128" s="1"/>
      <c r="I128" s="1"/>
      <c r="J128" s="1"/>
      <c r="K128" s="1"/>
      <c r="L128" s="1"/>
      <c r="M128" s="1"/>
      <c r="U128" s="63" t="s">
        <v>88</v>
      </c>
      <c r="V128" s="37" t="str">
        <f>""</f>
        <v/>
      </c>
      <c r="W128" s="1" t="str">
        <f>""</f>
        <v/>
      </c>
      <c r="X128" s="1" t="str">
        <f>""</f>
        <v/>
      </c>
      <c r="Y128" s="32" t="str">
        <f>""</f>
        <v/>
      </c>
      <c r="Z128" s="31" t="str">
        <f>""</f>
        <v/>
      </c>
      <c r="AA128" s="1">
        <f t="shared" si="65"/>
        <v>0</v>
      </c>
      <c r="AB128" s="1" t="str">
        <f>""</f>
        <v/>
      </c>
      <c r="AD128" s="137"/>
      <c r="AE128" s="142" t="str">
        <f>IF($AA128=0,"",IF($X128&gt;$Y128,Einstellungen!$C$4,IF($X128=$Y128,1,0)))</f>
        <v/>
      </c>
      <c r="AF128" s="137" t="str">
        <f>IF($AA128=0,"",IF($X128&lt;$Y128,Einstellungen!$C$4,IF($X128=$Y128,1,0)))</f>
        <v/>
      </c>
    </row>
    <row r="129" spans="6:32" s="2" customFormat="1" x14ac:dyDescent="0.25">
      <c r="F129" s="1"/>
      <c r="G129" s="1"/>
      <c r="H129" s="1"/>
      <c r="I129" s="1"/>
      <c r="J129" s="1"/>
      <c r="K129" s="1"/>
      <c r="L129" s="1"/>
      <c r="M129" s="1"/>
      <c r="U129" s="63" t="s">
        <v>89</v>
      </c>
      <c r="V129" s="37" t="str">
        <f>""</f>
        <v/>
      </c>
      <c r="W129" s="1" t="str">
        <f>""</f>
        <v/>
      </c>
      <c r="X129" s="1" t="str">
        <f>""</f>
        <v/>
      </c>
      <c r="Y129" s="32" t="str">
        <f>""</f>
        <v/>
      </c>
      <c r="Z129" s="31" t="str">
        <f>""</f>
        <v/>
      </c>
      <c r="AA129" s="1">
        <f t="shared" ref="AA129:AA135" si="67">IF(AND(V129&lt;&gt;"",W129&lt;&gt;"",V129&lt;&gt;W129,X129&lt;&gt;"",Y129&lt;&gt;""),1,0)</f>
        <v>0</v>
      </c>
      <c r="AB129" s="1" t="str">
        <f>""</f>
        <v/>
      </c>
      <c r="AD129" s="137"/>
      <c r="AE129" s="142" t="str">
        <f>IF($AA129=0,"",IF($X129&gt;$Y129,Einstellungen!$C$4,IF($X129=$Y129,1,0)))</f>
        <v/>
      </c>
      <c r="AF129" s="137" t="str">
        <f>IF($AA129=0,"",IF($X129&lt;$Y129,Einstellungen!$C$4,IF($X129=$Y129,1,0)))</f>
        <v/>
      </c>
    </row>
    <row r="130" spans="6:32" s="2" customFormat="1" x14ac:dyDescent="0.25">
      <c r="F130" s="1"/>
      <c r="G130" s="1"/>
      <c r="H130" s="1"/>
      <c r="I130" s="1"/>
      <c r="J130" s="1"/>
      <c r="K130" s="1"/>
      <c r="L130" s="1"/>
      <c r="M130" s="1"/>
      <c r="U130" s="63" t="s">
        <v>90</v>
      </c>
      <c r="V130" s="37" t="str">
        <f>""</f>
        <v/>
      </c>
      <c r="W130" s="1" t="str">
        <f>""</f>
        <v/>
      </c>
      <c r="X130" s="1" t="str">
        <f>""</f>
        <v/>
      </c>
      <c r="Y130" s="32" t="str">
        <f>""</f>
        <v/>
      </c>
      <c r="Z130" s="31" t="str">
        <f>""</f>
        <v/>
      </c>
      <c r="AA130" s="1">
        <f t="shared" si="67"/>
        <v>0</v>
      </c>
      <c r="AB130" s="1" t="str">
        <f>""</f>
        <v/>
      </c>
      <c r="AD130" s="137"/>
      <c r="AE130" s="142" t="str">
        <f>IF($AA130=0,"",IF($X130&gt;$Y130,Einstellungen!$C$4,IF($X130=$Y130,1,0)))</f>
        <v/>
      </c>
      <c r="AF130" s="137" t="str">
        <f>IF($AA130=0,"",IF($X130&lt;$Y130,Einstellungen!$C$4,IF($X130=$Y130,1,0)))</f>
        <v/>
      </c>
    </row>
    <row r="131" spans="6:32" s="2" customFormat="1" x14ac:dyDescent="0.25">
      <c r="F131" s="1"/>
      <c r="G131" s="1"/>
      <c r="H131" s="1"/>
      <c r="I131" s="1"/>
      <c r="J131" s="1"/>
      <c r="K131" s="1"/>
      <c r="L131" s="1"/>
      <c r="M131" s="1"/>
      <c r="U131" s="63" t="s">
        <v>91</v>
      </c>
      <c r="V131" s="37" t="str">
        <f>""</f>
        <v/>
      </c>
      <c r="W131" s="1" t="str">
        <f>""</f>
        <v/>
      </c>
      <c r="X131" s="1" t="str">
        <f>""</f>
        <v/>
      </c>
      <c r="Y131" s="32" t="str">
        <f>""</f>
        <v/>
      </c>
      <c r="Z131" s="31" t="str">
        <f>""</f>
        <v/>
      </c>
      <c r="AA131" s="1">
        <f t="shared" si="67"/>
        <v>0</v>
      </c>
      <c r="AB131" s="1" t="str">
        <f>""</f>
        <v/>
      </c>
      <c r="AD131" s="137"/>
      <c r="AE131" s="142" t="str">
        <f>IF($AA131=0,"",IF($X131&gt;$Y131,Einstellungen!$C$4,IF($X131=$Y131,1,0)))</f>
        <v/>
      </c>
      <c r="AF131" s="137" t="str">
        <f>IF($AA131=0,"",IF($X131&lt;$Y131,Einstellungen!$C$4,IF($X131=$Y131,1,0)))</f>
        <v/>
      </c>
    </row>
    <row r="132" spans="6:32" s="2" customFormat="1" x14ac:dyDescent="0.25">
      <c r="F132" s="1"/>
      <c r="G132" s="1"/>
      <c r="H132" s="1"/>
      <c r="I132" s="1"/>
      <c r="J132" s="1"/>
      <c r="K132" s="1"/>
      <c r="L132" s="1"/>
      <c r="M132" s="1"/>
      <c r="U132" s="63" t="s">
        <v>92</v>
      </c>
      <c r="V132" s="37" t="str">
        <f>""</f>
        <v/>
      </c>
      <c r="W132" s="1" t="str">
        <f>""</f>
        <v/>
      </c>
      <c r="X132" s="1" t="str">
        <f>""</f>
        <v/>
      </c>
      <c r="Y132" s="32" t="str">
        <f>""</f>
        <v/>
      </c>
      <c r="Z132" s="31" t="str">
        <f>""</f>
        <v/>
      </c>
      <c r="AA132" s="1">
        <f t="shared" si="67"/>
        <v>0</v>
      </c>
      <c r="AB132" s="1" t="str">
        <f>""</f>
        <v/>
      </c>
      <c r="AD132" s="137"/>
      <c r="AE132" s="142" t="str">
        <f>IF($AA132=0,"",IF($X132&gt;$Y132,Einstellungen!$C$4,IF($X132=$Y132,1,0)))</f>
        <v/>
      </c>
      <c r="AF132" s="137" t="str">
        <f>IF($AA132=0,"",IF($X132&lt;$Y132,Einstellungen!$C$4,IF($X132=$Y132,1,0)))</f>
        <v/>
      </c>
    </row>
    <row r="133" spans="6:32" s="2" customFormat="1" x14ac:dyDescent="0.25">
      <c r="F133" s="1"/>
      <c r="G133" s="1"/>
      <c r="H133" s="1"/>
      <c r="I133" s="1"/>
      <c r="J133" s="1"/>
      <c r="K133" s="1"/>
      <c r="L133" s="1"/>
      <c r="M133" s="1"/>
      <c r="U133" s="63" t="s">
        <v>93</v>
      </c>
      <c r="V133" s="37" t="str">
        <f>""</f>
        <v/>
      </c>
      <c r="W133" s="1" t="str">
        <f>""</f>
        <v/>
      </c>
      <c r="X133" s="1" t="str">
        <f>""</f>
        <v/>
      </c>
      <c r="Y133" s="32" t="str">
        <f>""</f>
        <v/>
      </c>
      <c r="Z133" s="31" t="str">
        <f>""</f>
        <v/>
      </c>
      <c r="AA133" s="1">
        <f t="shared" si="67"/>
        <v>0</v>
      </c>
      <c r="AB133" s="1" t="str">
        <f>""</f>
        <v/>
      </c>
      <c r="AD133" s="137"/>
      <c r="AE133" s="142" t="str">
        <f>IF($AA133=0,"",IF($X133&gt;$Y133,Einstellungen!$C$4,IF($X133=$Y133,1,0)))</f>
        <v/>
      </c>
      <c r="AF133" s="137" t="str">
        <f>IF($AA133=0,"",IF($X133&lt;$Y133,Einstellungen!$C$4,IF($X133=$Y133,1,0)))</f>
        <v/>
      </c>
    </row>
    <row r="134" spans="6:32" s="2" customFormat="1" x14ac:dyDescent="0.25">
      <c r="F134" s="1"/>
      <c r="G134" s="1"/>
      <c r="H134" s="1"/>
      <c r="I134" s="1"/>
      <c r="J134" s="1"/>
      <c r="K134" s="1"/>
      <c r="L134" s="1"/>
      <c r="M134" s="1"/>
      <c r="U134" s="63" t="s">
        <v>94</v>
      </c>
      <c r="V134" s="37" t="str">
        <f>""</f>
        <v/>
      </c>
      <c r="W134" s="1" t="str">
        <f>""</f>
        <v/>
      </c>
      <c r="X134" s="1" t="str">
        <f>""</f>
        <v/>
      </c>
      <c r="Y134" s="32" t="str">
        <f>""</f>
        <v/>
      </c>
      <c r="Z134" s="31" t="str">
        <f>""</f>
        <v/>
      </c>
      <c r="AA134" s="1">
        <f t="shared" si="67"/>
        <v>0</v>
      </c>
      <c r="AB134" s="1" t="str">
        <f>""</f>
        <v/>
      </c>
      <c r="AD134" s="137"/>
      <c r="AE134" s="142" t="str">
        <f>IF($AA134=0,"",IF($X134&gt;$Y134,Einstellungen!$C$4,IF($X134=$Y134,1,0)))</f>
        <v/>
      </c>
      <c r="AF134" s="137" t="str">
        <f>IF($AA134=0,"",IF($X134&lt;$Y134,Einstellungen!$C$4,IF($X134=$Y134,1,0)))</f>
        <v/>
      </c>
    </row>
    <row r="135" spans="6:32" s="2" customFormat="1" ht="12" thickBot="1" x14ac:dyDescent="0.3">
      <c r="F135" s="1"/>
      <c r="G135" s="1"/>
      <c r="H135" s="1"/>
      <c r="I135" s="1"/>
      <c r="J135" s="1"/>
      <c r="K135" s="1"/>
      <c r="L135" s="1"/>
      <c r="M135" s="1"/>
      <c r="U135" s="64" t="s">
        <v>95</v>
      </c>
      <c r="V135" s="38" t="str">
        <f>""</f>
        <v/>
      </c>
      <c r="W135" s="34" t="str">
        <f>""</f>
        <v/>
      </c>
      <c r="X135" s="34" t="str">
        <f>""</f>
        <v/>
      </c>
      <c r="Y135" s="35" t="str">
        <f>""</f>
        <v/>
      </c>
      <c r="Z135" s="31" t="str">
        <f>""</f>
        <v/>
      </c>
      <c r="AA135" s="34">
        <f t="shared" si="67"/>
        <v>0</v>
      </c>
      <c r="AB135" s="138" t="str">
        <f>""</f>
        <v/>
      </c>
      <c r="AC135" s="140"/>
      <c r="AD135" s="139"/>
      <c r="AE135" s="143" t="str">
        <f>IF($AA135=0,"",IF($X135&gt;$Y135,Einstellungen!$C$4,IF($X135=$Y135,1,0)))</f>
        <v/>
      </c>
      <c r="AF135" s="139" t="str">
        <f>IF($AA135=0,"",IF($X135&lt;$Y135,Einstellungen!$C$4,IF($X135=$Y135,1,0)))</f>
        <v/>
      </c>
    </row>
    <row r="136" spans="6:32" s="2" customFormat="1" ht="12" thickTop="1" x14ac:dyDescent="0.25">
      <c r="F136" s="1"/>
      <c r="G136" s="1"/>
      <c r="H136" s="1"/>
      <c r="I136" s="1"/>
      <c r="J136" s="1"/>
      <c r="K136" s="1"/>
      <c r="L136" s="1"/>
      <c r="M136" s="1"/>
      <c r="Y136" s="63" t="s">
        <v>7</v>
      </c>
      <c r="Z136" s="28" t="str">
        <f ca="1">W64&amp;V64</f>
        <v>Langenthal 2</v>
      </c>
      <c r="AA136" s="29">
        <f ca="1">AA64</f>
        <v>0</v>
      </c>
      <c r="AB136" s="1" t="str">
        <f ca="1">IF(AA136&gt;0,Y64&amp;Sprache!$E$71&amp;X64,"")</f>
        <v/>
      </c>
      <c r="AD136" s="137"/>
    </row>
    <row r="137" spans="6:32" x14ac:dyDescent="0.25">
      <c r="Y137" s="63" t="s">
        <v>8</v>
      </c>
      <c r="Z137" s="31" t="str">
        <f ca="1">W65&amp;V65</f>
        <v>Burgdorf 11Thun</v>
      </c>
      <c r="AA137" s="1">
        <f t="shared" ref="AA137:AA200" ca="1" si="68">AA65</f>
        <v>1</v>
      </c>
      <c r="AB137" s="1" t="str">
        <f ca="1">IF(AA137&gt;0,Y65&amp;Sprache!$E$71&amp;X65,"")</f>
        <v>4:2</v>
      </c>
      <c r="AC137" s="2"/>
      <c r="AD137" s="137"/>
    </row>
    <row r="138" spans="6:32" x14ac:dyDescent="0.25">
      <c r="Y138" s="63" t="s">
        <v>9</v>
      </c>
      <c r="Z138" s="31" t="str">
        <f t="shared" ref="Z138:Z201" ca="1" si="69">W66&amp;V66</f>
        <v>Thun 13_1Langenthal 1</v>
      </c>
      <c r="AA138" s="1">
        <f t="shared" ca="1" si="68"/>
        <v>1</v>
      </c>
      <c r="AB138" s="1" t="str">
        <f ca="1">IF(AA138&gt;0,Y66&amp;Sprache!$E$71&amp;X66,"")</f>
        <v>1:2</v>
      </c>
      <c r="AC138" s="2"/>
      <c r="AD138" s="137"/>
    </row>
    <row r="139" spans="6:32" x14ac:dyDescent="0.25">
      <c r="Y139" s="63" t="s">
        <v>10</v>
      </c>
      <c r="Z139" s="31" t="str">
        <f t="shared" ca="1" si="69"/>
        <v>Langenthal 11</v>
      </c>
      <c r="AA139" s="1">
        <f t="shared" ca="1" si="68"/>
        <v>0</v>
      </c>
      <c r="AB139" s="1" t="str">
        <f ca="1">IF(AA139&gt;0,Y67&amp;Sprache!$E$71&amp;X67,"")</f>
        <v/>
      </c>
      <c r="AC139" s="2"/>
      <c r="AD139" s="137"/>
    </row>
    <row r="140" spans="6:32" x14ac:dyDescent="0.25">
      <c r="Y140" s="63" t="s">
        <v>11</v>
      </c>
      <c r="Z140" s="31" t="str">
        <f t="shared" ca="1" si="69"/>
        <v>Murten 2Thun 13_2</v>
      </c>
      <c r="AA140" s="1">
        <f t="shared" ca="1" si="68"/>
        <v>1</v>
      </c>
      <c r="AB140" s="1" t="str">
        <f ca="1">IF(AA140&gt;0,Y68&amp;Sprache!$E$71&amp;X68,"")</f>
        <v>1:5</v>
      </c>
      <c r="AC140" s="2"/>
      <c r="AD140" s="137"/>
    </row>
    <row r="141" spans="6:32" x14ac:dyDescent="0.25">
      <c r="Y141" s="63" t="s">
        <v>12</v>
      </c>
      <c r="Z141" s="31" t="str">
        <f t="shared" ca="1" si="69"/>
        <v>Murten 1Langenthal 13</v>
      </c>
      <c r="AA141" s="1">
        <f t="shared" ca="1" si="68"/>
        <v>1</v>
      </c>
      <c r="AB141" s="1" t="str">
        <f ca="1">IF(AA141&gt;0,Y69&amp;Sprache!$E$71&amp;X69,"")</f>
        <v>0:2</v>
      </c>
      <c r="AC141" s="2"/>
      <c r="AD141" s="137"/>
    </row>
    <row r="142" spans="6:32" x14ac:dyDescent="0.25">
      <c r="Y142" s="63" t="s">
        <v>17</v>
      </c>
      <c r="Z142" s="31" t="str">
        <f t="shared" ca="1" si="69"/>
        <v>Langenthal 2</v>
      </c>
      <c r="AA142" s="1">
        <f t="shared" ca="1" si="68"/>
        <v>0</v>
      </c>
      <c r="AB142" s="1" t="str">
        <f ca="1">IF(AA142&gt;0,Y70&amp;Sprache!$E$71&amp;X70,"")</f>
        <v/>
      </c>
      <c r="AC142" s="2"/>
      <c r="AD142" s="137"/>
    </row>
    <row r="143" spans="6:32" x14ac:dyDescent="0.25">
      <c r="Y143" s="63" t="s">
        <v>18</v>
      </c>
      <c r="Z143" s="31" t="str">
        <f t="shared" ca="1" si="69"/>
        <v>Murten 2Thun</v>
      </c>
      <c r="AA143" s="1">
        <f t="shared" ca="1" si="68"/>
        <v>1</v>
      </c>
      <c r="AB143" s="1" t="str">
        <f ca="1">IF(AA143&gt;0,Y71&amp;Sprache!$E$71&amp;X71,"")</f>
        <v>3:5</v>
      </c>
      <c r="AC143" s="2"/>
      <c r="AD143" s="137"/>
    </row>
    <row r="144" spans="6:32" x14ac:dyDescent="0.25">
      <c r="Y144" s="63" t="s">
        <v>19</v>
      </c>
      <c r="Z144" s="31" t="str">
        <f t="shared" ca="1" si="69"/>
        <v>Murten 1Langenthal 1</v>
      </c>
      <c r="AA144" s="1">
        <f t="shared" ca="1" si="68"/>
        <v>1</v>
      </c>
      <c r="AB144" s="1" t="str">
        <f ca="1">IF(AA144&gt;0,Y72&amp;Sprache!$E$71&amp;X72,"")</f>
        <v>1:2</v>
      </c>
      <c r="AC144" s="2"/>
      <c r="AD144" s="137"/>
    </row>
    <row r="145" spans="25:30" x14ac:dyDescent="0.25">
      <c r="Y145" s="63" t="s">
        <v>25</v>
      </c>
      <c r="Z145" s="31" t="str">
        <f t="shared" ca="1" si="69"/>
        <v>Langenthal 11</v>
      </c>
      <c r="AA145" s="1">
        <f t="shared" ca="1" si="68"/>
        <v>0</v>
      </c>
      <c r="AB145" s="1" t="str">
        <f ca="1">IF(AA145&gt;0,Y73&amp;Sprache!$E$71&amp;X73,"")</f>
        <v/>
      </c>
      <c r="AC145" s="2"/>
      <c r="AD145" s="137"/>
    </row>
    <row r="146" spans="25:30" x14ac:dyDescent="0.25">
      <c r="Y146" s="63" t="s">
        <v>26</v>
      </c>
      <c r="Z146" s="31" t="str">
        <f t="shared" ca="1" si="69"/>
        <v>Burgdorf 11Thun 13_2</v>
      </c>
      <c r="AA146" s="1">
        <f t="shared" ca="1" si="68"/>
        <v>1</v>
      </c>
      <c r="AB146" s="1" t="str">
        <f ca="1">IF(AA146&gt;0,Y74&amp;Sprache!$E$71&amp;X74,"")</f>
        <v>2:4</v>
      </c>
      <c r="AC146" s="2"/>
      <c r="AD146" s="137"/>
    </row>
    <row r="147" spans="25:30" x14ac:dyDescent="0.25">
      <c r="Y147" s="63" t="s">
        <v>27</v>
      </c>
      <c r="Z147" s="31" t="str">
        <f t="shared" ca="1" si="69"/>
        <v>Thun 13_1Langenthal 13</v>
      </c>
      <c r="AA147" s="1">
        <f t="shared" ca="1" si="68"/>
        <v>1</v>
      </c>
      <c r="AB147" s="1" t="str">
        <f ca="1">IF(AA147&gt;0,Y75&amp;Sprache!$E$71&amp;X75,"")</f>
        <v>3:4</v>
      </c>
      <c r="AC147" s="2"/>
      <c r="AD147" s="137"/>
    </row>
    <row r="148" spans="25:30" x14ac:dyDescent="0.25">
      <c r="Y148" s="63" t="s">
        <v>28</v>
      </c>
      <c r="Z148" s="31" t="str">
        <f t="shared" ca="1" si="69"/>
        <v/>
      </c>
      <c r="AA148" s="1">
        <f t="shared" ca="1" si="68"/>
        <v>0</v>
      </c>
      <c r="AB148" s="1" t="str">
        <f ca="1">IF(AA148&gt;0,Y76&amp;Sprache!$E$71&amp;X76,"")</f>
        <v/>
      </c>
      <c r="AC148" s="2"/>
      <c r="AD148" s="137"/>
    </row>
    <row r="149" spans="25:30" x14ac:dyDescent="0.25">
      <c r="Y149" s="63" t="s">
        <v>29</v>
      </c>
      <c r="Z149" s="31" t="str">
        <f t="shared" ca="1" si="69"/>
        <v>Burgdorf 11Murten 2</v>
      </c>
      <c r="AA149" s="1">
        <f t="shared" ca="1" si="68"/>
        <v>1</v>
      </c>
      <c r="AB149" s="1" t="str">
        <f ca="1">IF(AA149&gt;0,Y77&amp;Sprache!$E$71&amp;X77,"")</f>
        <v>5:1</v>
      </c>
      <c r="AC149" s="2"/>
      <c r="AD149" s="137"/>
    </row>
    <row r="150" spans="25:30" x14ac:dyDescent="0.25">
      <c r="Y150" s="63" t="s">
        <v>30</v>
      </c>
      <c r="Z150" s="31" t="str">
        <f t="shared" ca="1" si="69"/>
        <v>Thun 13_1Murten 1</v>
      </c>
      <c r="AA150" s="1">
        <f t="shared" ca="1" si="68"/>
        <v>1</v>
      </c>
      <c r="AB150" s="1" t="str">
        <f ca="1">IF(AA150&gt;0,Y78&amp;Sprache!$E$71&amp;X78,"")</f>
        <v>4:4</v>
      </c>
      <c r="AC150" s="2"/>
      <c r="AD150" s="137"/>
    </row>
    <row r="151" spans="25:30" x14ac:dyDescent="0.25">
      <c r="Y151" s="63" t="s">
        <v>31</v>
      </c>
      <c r="Z151" s="31" t="str">
        <f t="shared" ca="1" si="69"/>
        <v>Langenthal 11Langenthal 2</v>
      </c>
      <c r="AA151" s="1">
        <f t="shared" ca="1" si="68"/>
        <v>1</v>
      </c>
      <c r="AB151" s="1" t="str">
        <f ca="1">IF(AA151&gt;0,Y79&amp;Sprache!$E$71&amp;X79,"")</f>
        <v>7:0</v>
      </c>
      <c r="AC151" s="2"/>
      <c r="AD151" s="137"/>
    </row>
    <row r="152" spans="25:30" x14ac:dyDescent="0.25">
      <c r="Y152" s="63" t="s">
        <v>32</v>
      </c>
      <c r="Z152" s="31" t="str">
        <f t="shared" ca="1" si="69"/>
        <v>Thun 13_2Thun</v>
      </c>
      <c r="AA152" s="1">
        <f t="shared" ca="1" si="68"/>
        <v>1</v>
      </c>
      <c r="AB152" s="1" t="str">
        <f ca="1">IF(AA152&gt;0,Y80&amp;Sprache!$E$71&amp;X80,"")</f>
        <v>8:2</v>
      </c>
      <c r="AC152" s="2"/>
      <c r="AD152" s="137"/>
    </row>
    <row r="153" spans="25:30" x14ac:dyDescent="0.25">
      <c r="Y153" s="63" t="s">
        <v>33</v>
      </c>
      <c r="Z153" s="31" t="str">
        <f t="shared" ca="1" si="69"/>
        <v>Langenthal 13Langenthal 1</v>
      </c>
      <c r="AA153" s="1">
        <f t="shared" ca="1" si="68"/>
        <v>1</v>
      </c>
      <c r="AB153" s="1" t="str">
        <f ca="1">IF(AA153&gt;0,Y81&amp;Sprache!$E$71&amp;X81,"")</f>
        <v>0:4</v>
      </c>
      <c r="AC153" s="2"/>
      <c r="AD153" s="137"/>
    </row>
    <row r="154" spans="25:30" x14ac:dyDescent="0.25">
      <c r="Y154" s="63" t="s">
        <v>34</v>
      </c>
      <c r="Z154" s="31" t="str">
        <f t="shared" si="69"/>
        <v/>
      </c>
      <c r="AA154" s="1">
        <f t="shared" si="68"/>
        <v>0</v>
      </c>
      <c r="AB154" s="1" t="str">
        <f>IF(AA154&gt;0,Y82&amp;Sprache!$E$71&amp;X82,"")</f>
        <v/>
      </c>
      <c r="AC154" s="2"/>
      <c r="AD154" s="137"/>
    </row>
    <row r="155" spans="25:30" x14ac:dyDescent="0.25">
      <c r="Y155" s="63" t="s">
        <v>35</v>
      </c>
      <c r="Z155" s="31" t="str">
        <f t="shared" si="69"/>
        <v/>
      </c>
      <c r="AA155" s="1">
        <f t="shared" si="68"/>
        <v>0</v>
      </c>
      <c r="AB155" s="1" t="str">
        <f>IF(AA155&gt;0,Y83&amp;Sprache!$E$71&amp;X83,"")</f>
        <v/>
      </c>
      <c r="AC155" s="2"/>
      <c r="AD155" s="137"/>
    </row>
    <row r="156" spans="25:30" x14ac:dyDescent="0.25">
      <c r="Y156" s="63" t="s">
        <v>36</v>
      </c>
      <c r="Z156" s="31" t="str">
        <f t="shared" si="69"/>
        <v/>
      </c>
      <c r="AA156" s="1">
        <f t="shared" si="68"/>
        <v>0</v>
      </c>
      <c r="AB156" s="1" t="str">
        <f>IF(AA156&gt;0,Y84&amp;Sprache!$E$71&amp;X84,"")</f>
        <v/>
      </c>
      <c r="AC156" s="2"/>
      <c r="AD156" s="137"/>
    </row>
    <row r="157" spans="25:30" x14ac:dyDescent="0.25">
      <c r="Y157" s="63" t="s">
        <v>37</v>
      </c>
      <c r="Z157" s="31" t="str">
        <f t="shared" si="69"/>
        <v/>
      </c>
      <c r="AA157" s="1">
        <f t="shared" si="68"/>
        <v>0</v>
      </c>
      <c r="AB157" s="1" t="str">
        <f>IF(AA157&gt;0,Y85&amp;Sprache!$E$71&amp;X85,"")</f>
        <v/>
      </c>
      <c r="AC157" s="2"/>
      <c r="AD157" s="137"/>
    </row>
    <row r="158" spans="25:30" x14ac:dyDescent="0.25">
      <c r="Y158" s="63" t="s">
        <v>38</v>
      </c>
      <c r="Z158" s="31" t="str">
        <f t="shared" si="69"/>
        <v/>
      </c>
      <c r="AA158" s="1">
        <f t="shared" si="68"/>
        <v>0</v>
      </c>
      <c r="AB158" s="1" t="str">
        <f>IF(AA158&gt;0,Y86&amp;Sprache!$E$71&amp;X86,"")</f>
        <v/>
      </c>
      <c r="AC158" s="2"/>
      <c r="AD158" s="137"/>
    </row>
    <row r="159" spans="25:30" x14ac:dyDescent="0.25">
      <c r="Y159" s="63" t="s">
        <v>39</v>
      </c>
      <c r="Z159" s="31" t="str">
        <f t="shared" si="69"/>
        <v/>
      </c>
      <c r="AA159" s="1">
        <f t="shared" si="68"/>
        <v>0</v>
      </c>
      <c r="AB159" s="1" t="str">
        <f>IF(AA159&gt;0,Y87&amp;Sprache!$E$71&amp;X87,"")</f>
        <v/>
      </c>
      <c r="AC159" s="2"/>
      <c r="AD159" s="137"/>
    </row>
    <row r="160" spans="25:30" x14ac:dyDescent="0.25">
      <c r="Y160" s="63" t="s">
        <v>40</v>
      </c>
      <c r="Z160" s="31" t="str">
        <f t="shared" si="69"/>
        <v/>
      </c>
      <c r="AA160" s="1">
        <f t="shared" si="68"/>
        <v>0</v>
      </c>
      <c r="AB160" s="1" t="str">
        <f>IF(AA160&gt;0,Y88&amp;Sprache!$E$71&amp;X88,"")</f>
        <v/>
      </c>
      <c r="AC160" s="2"/>
      <c r="AD160" s="137"/>
    </row>
    <row r="161" spans="25:30" x14ac:dyDescent="0.25">
      <c r="Y161" s="63" t="s">
        <v>41</v>
      </c>
      <c r="Z161" s="31" t="str">
        <f t="shared" si="69"/>
        <v/>
      </c>
      <c r="AA161" s="1">
        <f t="shared" si="68"/>
        <v>0</v>
      </c>
      <c r="AB161" s="1" t="str">
        <f>IF(AA161&gt;0,Y89&amp;Sprache!$E$71&amp;X89,"")</f>
        <v/>
      </c>
      <c r="AC161" s="2"/>
      <c r="AD161" s="137"/>
    </row>
    <row r="162" spans="25:30" x14ac:dyDescent="0.25">
      <c r="Y162" s="63" t="s">
        <v>42</v>
      </c>
      <c r="Z162" s="31" t="str">
        <f t="shared" si="69"/>
        <v/>
      </c>
      <c r="AA162" s="1">
        <f t="shared" si="68"/>
        <v>0</v>
      </c>
      <c r="AB162" s="1" t="str">
        <f>IF(AA162&gt;0,Y90&amp;Sprache!$E$71&amp;X90,"")</f>
        <v/>
      </c>
      <c r="AC162" s="2"/>
      <c r="AD162" s="137"/>
    </row>
    <row r="163" spans="25:30" x14ac:dyDescent="0.25">
      <c r="Y163" s="63" t="s">
        <v>43</v>
      </c>
      <c r="Z163" s="31" t="str">
        <f t="shared" si="69"/>
        <v/>
      </c>
      <c r="AA163" s="1">
        <f t="shared" si="68"/>
        <v>0</v>
      </c>
      <c r="AB163" s="1" t="str">
        <f>IF(AA163&gt;0,Y91&amp;Sprache!$E$71&amp;X91,"")</f>
        <v/>
      </c>
      <c r="AC163" s="2"/>
      <c r="AD163" s="137"/>
    </row>
    <row r="164" spans="25:30" x14ac:dyDescent="0.25">
      <c r="Y164" s="63" t="s">
        <v>44</v>
      </c>
      <c r="Z164" s="31" t="str">
        <f t="shared" si="69"/>
        <v/>
      </c>
      <c r="AA164" s="1">
        <f t="shared" si="68"/>
        <v>0</v>
      </c>
      <c r="AB164" s="1" t="str">
        <f>IF(AA164&gt;0,Y92&amp;Sprache!$E$71&amp;X92,"")</f>
        <v/>
      </c>
      <c r="AC164" s="2"/>
      <c r="AD164" s="137"/>
    </row>
    <row r="165" spans="25:30" x14ac:dyDescent="0.25">
      <c r="Y165" s="63" t="s">
        <v>45</v>
      </c>
      <c r="Z165" s="31" t="str">
        <f t="shared" si="69"/>
        <v/>
      </c>
      <c r="AA165" s="1">
        <f t="shared" si="68"/>
        <v>0</v>
      </c>
      <c r="AB165" s="1" t="str">
        <f>IF(AA165&gt;0,Y93&amp;Sprache!$E$71&amp;X93,"")</f>
        <v/>
      </c>
      <c r="AC165" s="2"/>
      <c r="AD165" s="137"/>
    </row>
    <row r="166" spans="25:30" x14ac:dyDescent="0.25">
      <c r="Y166" s="63" t="s">
        <v>46</v>
      </c>
      <c r="Z166" s="31" t="str">
        <f t="shared" si="69"/>
        <v/>
      </c>
      <c r="AA166" s="1">
        <f t="shared" si="68"/>
        <v>0</v>
      </c>
      <c r="AB166" s="1" t="str">
        <f>IF(AA166&gt;0,Y94&amp;Sprache!$E$71&amp;X94,"")</f>
        <v/>
      </c>
      <c r="AC166" s="2"/>
      <c r="AD166" s="137"/>
    </row>
    <row r="167" spans="25:30" x14ac:dyDescent="0.25">
      <c r="Y167" s="63" t="s">
        <v>47</v>
      </c>
      <c r="Z167" s="31" t="str">
        <f t="shared" si="69"/>
        <v/>
      </c>
      <c r="AA167" s="1">
        <f t="shared" si="68"/>
        <v>0</v>
      </c>
      <c r="AB167" s="1" t="str">
        <f>IF(AA167&gt;0,Y95&amp;Sprache!$E$71&amp;X95,"")</f>
        <v/>
      </c>
      <c r="AC167" s="2"/>
      <c r="AD167" s="137"/>
    </row>
    <row r="168" spans="25:30" x14ac:dyDescent="0.25">
      <c r="Y168" s="63" t="s">
        <v>48</v>
      </c>
      <c r="Z168" s="31" t="str">
        <f t="shared" si="69"/>
        <v/>
      </c>
      <c r="AA168" s="1">
        <f t="shared" si="68"/>
        <v>0</v>
      </c>
      <c r="AB168" s="1" t="str">
        <f>IF(AA168&gt;0,Y96&amp;Sprache!$E$71&amp;X96,"")</f>
        <v/>
      </c>
      <c r="AC168" s="2"/>
      <c r="AD168" s="137"/>
    </row>
    <row r="169" spans="25:30" x14ac:dyDescent="0.25">
      <c r="Y169" s="63" t="s">
        <v>49</v>
      </c>
      <c r="Z169" s="31" t="str">
        <f t="shared" si="69"/>
        <v/>
      </c>
      <c r="AA169" s="1">
        <f t="shared" si="68"/>
        <v>0</v>
      </c>
      <c r="AB169" s="1" t="str">
        <f>IF(AA169&gt;0,Y97&amp;Sprache!$E$71&amp;X97,"")</f>
        <v/>
      </c>
      <c r="AC169" s="2"/>
      <c r="AD169" s="137"/>
    </row>
    <row r="170" spans="25:30" x14ac:dyDescent="0.25">
      <c r="Y170" s="63" t="s">
        <v>50</v>
      </c>
      <c r="Z170" s="31" t="str">
        <f t="shared" si="69"/>
        <v/>
      </c>
      <c r="AA170" s="1">
        <f t="shared" si="68"/>
        <v>0</v>
      </c>
      <c r="AB170" s="1" t="str">
        <f>IF(AA170&gt;0,Y98&amp;Sprache!$E$71&amp;X98,"")</f>
        <v/>
      </c>
      <c r="AC170" s="2"/>
      <c r="AD170" s="137"/>
    </row>
    <row r="171" spans="25:30" x14ac:dyDescent="0.25">
      <c r="Y171" s="63" t="s">
        <v>51</v>
      </c>
      <c r="Z171" s="31" t="str">
        <f t="shared" si="69"/>
        <v/>
      </c>
      <c r="AA171" s="1">
        <f t="shared" si="68"/>
        <v>0</v>
      </c>
      <c r="AB171" s="1" t="str">
        <f>IF(AA171&gt;0,Y99&amp;Sprache!$E$71&amp;X99,"")</f>
        <v/>
      </c>
      <c r="AC171" s="2"/>
      <c r="AD171" s="137"/>
    </row>
    <row r="172" spans="25:30" x14ac:dyDescent="0.25">
      <c r="Y172" s="63" t="s">
        <v>60</v>
      </c>
      <c r="Z172" s="31" t="str">
        <f t="shared" si="69"/>
        <v/>
      </c>
      <c r="AA172" s="1">
        <f t="shared" si="68"/>
        <v>0</v>
      </c>
      <c r="AB172" s="1" t="str">
        <f>IF(AA172&gt;0,Y100&amp;Sprache!$E$71&amp;X100,"")</f>
        <v/>
      </c>
      <c r="AC172" s="2"/>
      <c r="AD172" s="137"/>
    </row>
    <row r="173" spans="25:30" x14ac:dyDescent="0.25">
      <c r="Y173" s="63" t="s">
        <v>61</v>
      </c>
      <c r="Z173" s="31" t="str">
        <f t="shared" si="69"/>
        <v/>
      </c>
      <c r="AA173" s="1">
        <f t="shared" si="68"/>
        <v>0</v>
      </c>
      <c r="AB173" s="1" t="str">
        <f>IF(AA173&gt;0,Y101&amp;Sprache!$E$71&amp;X101,"")</f>
        <v/>
      </c>
      <c r="AC173" s="2"/>
      <c r="AD173" s="137"/>
    </row>
    <row r="174" spans="25:30" x14ac:dyDescent="0.25">
      <c r="Y174" s="63" t="s">
        <v>62</v>
      </c>
      <c r="Z174" s="31" t="str">
        <f t="shared" si="69"/>
        <v/>
      </c>
      <c r="AA174" s="1">
        <f t="shared" si="68"/>
        <v>0</v>
      </c>
      <c r="AB174" s="1" t="str">
        <f>IF(AA174&gt;0,Y102&amp;Sprache!$E$71&amp;X102,"")</f>
        <v/>
      </c>
      <c r="AC174" s="2"/>
      <c r="AD174" s="137"/>
    </row>
    <row r="175" spans="25:30" x14ac:dyDescent="0.25">
      <c r="Y175" s="63" t="s">
        <v>63</v>
      </c>
      <c r="Z175" s="31" t="str">
        <f t="shared" si="69"/>
        <v/>
      </c>
      <c r="AA175" s="1">
        <f t="shared" si="68"/>
        <v>0</v>
      </c>
      <c r="AB175" s="1" t="str">
        <f>IF(AA175&gt;0,Y103&amp;Sprache!$E$71&amp;X103,"")</f>
        <v/>
      </c>
      <c r="AC175" s="2"/>
      <c r="AD175" s="137"/>
    </row>
    <row r="176" spans="25:30" x14ac:dyDescent="0.25">
      <c r="Y176" s="63" t="s">
        <v>64</v>
      </c>
      <c r="Z176" s="31" t="str">
        <f t="shared" si="69"/>
        <v/>
      </c>
      <c r="AA176" s="1">
        <f t="shared" si="68"/>
        <v>0</v>
      </c>
      <c r="AB176" s="1" t="str">
        <f>IF(AA176&gt;0,Y104&amp;Sprache!$E$71&amp;X104,"")</f>
        <v/>
      </c>
      <c r="AC176" s="2"/>
      <c r="AD176" s="137"/>
    </row>
    <row r="177" spans="25:30" x14ac:dyDescent="0.25">
      <c r="Y177" s="63" t="s">
        <v>65</v>
      </c>
      <c r="Z177" s="31" t="str">
        <f t="shared" si="69"/>
        <v/>
      </c>
      <c r="AA177" s="1">
        <f t="shared" si="68"/>
        <v>0</v>
      </c>
      <c r="AB177" s="1" t="str">
        <f>IF(AA177&gt;0,Y105&amp;Sprache!$E$71&amp;X105,"")</f>
        <v/>
      </c>
      <c r="AC177" s="2"/>
      <c r="AD177" s="137"/>
    </row>
    <row r="178" spans="25:30" x14ac:dyDescent="0.25">
      <c r="Y178" s="63" t="s">
        <v>66</v>
      </c>
      <c r="Z178" s="31" t="str">
        <f t="shared" si="69"/>
        <v/>
      </c>
      <c r="AA178" s="1">
        <f t="shared" si="68"/>
        <v>0</v>
      </c>
      <c r="AB178" s="1" t="str">
        <f>IF(AA178&gt;0,Y106&amp;Sprache!$E$71&amp;X106,"")</f>
        <v/>
      </c>
      <c r="AC178" s="2"/>
      <c r="AD178" s="137"/>
    </row>
    <row r="179" spans="25:30" x14ac:dyDescent="0.25">
      <c r="Y179" s="63" t="s">
        <v>67</v>
      </c>
      <c r="Z179" s="31" t="str">
        <f t="shared" si="69"/>
        <v/>
      </c>
      <c r="AA179" s="1">
        <f t="shared" si="68"/>
        <v>0</v>
      </c>
      <c r="AB179" s="1" t="str">
        <f>IF(AA179&gt;0,Y107&amp;Sprache!$E$71&amp;X107,"")</f>
        <v/>
      </c>
      <c r="AC179" s="2"/>
      <c r="AD179" s="137"/>
    </row>
    <row r="180" spans="25:30" x14ac:dyDescent="0.25">
      <c r="Y180" s="63" t="s">
        <v>68</v>
      </c>
      <c r="Z180" s="31" t="str">
        <f t="shared" si="69"/>
        <v/>
      </c>
      <c r="AA180" s="1">
        <f t="shared" si="68"/>
        <v>0</v>
      </c>
      <c r="AB180" s="1" t="str">
        <f>IF(AA180&gt;0,Y108&amp;Sprache!$E$71&amp;X108,"")</f>
        <v/>
      </c>
      <c r="AC180" s="2"/>
      <c r="AD180" s="137"/>
    </row>
    <row r="181" spans="25:30" x14ac:dyDescent="0.25">
      <c r="Y181" s="63" t="s">
        <v>69</v>
      </c>
      <c r="Z181" s="31" t="str">
        <f t="shared" si="69"/>
        <v/>
      </c>
      <c r="AA181" s="1">
        <f t="shared" si="68"/>
        <v>0</v>
      </c>
      <c r="AB181" s="1" t="str">
        <f>IF(AA181&gt;0,Y109&amp;Sprache!$E$71&amp;X109,"")</f>
        <v/>
      </c>
      <c r="AC181" s="2"/>
      <c r="AD181" s="137"/>
    </row>
    <row r="182" spans="25:30" x14ac:dyDescent="0.25">
      <c r="Y182" s="63" t="s">
        <v>70</v>
      </c>
      <c r="Z182" s="31" t="str">
        <f t="shared" si="69"/>
        <v/>
      </c>
      <c r="AA182" s="1">
        <f t="shared" si="68"/>
        <v>0</v>
      </c>
      <c r="AB182" s="1" t="str">
        <f>IF(AA182&gt;0,Y110&amp;Sprache!$E$71&amp;X110,"")</f>
        <v/>
      </c>
      <c r="AC182" s="2"/>
      <c r="AD182" s="137"/>
    </row>
    <row r="183" spans="25:30" x14ac:dyDescent="0.25">
      <c r="Y183" s="63" t="s">
        <v>71</v>
      </c>
      <c r="Z183" s="31" t="str">
        <f t="shared" si="69"/>
        <v/>
      </c>
      <c r="AA183" s="1">
        <f t="shared" si="68"/>
        <v>0</v>
      </c>
      <c r="AB183" s="1" t="str">
        <f>IF(AA183&gt;0,Y111&amp;Sprache!$E$71&amp;X111,"")</f>
        <v/>
      </c>
      <c r="AC183" s="2"/>
      <c r="AD183" s="137"/>
    </row>
    <row r="184" spans="25:30" x14ac:dyDescent="0.25">
      <c r="Y184" s="63" t="s">
        <v>72</v>
      </c>
      <c r="Z184" s="31" t="str">
        <f t="shared" si="69"/>
        <v/>
      </c>
      <c r="AA184" s="1">
        <f t="shared" si="68"/>
        <v>0</v>
      </c>
      <c r="AB184" s="1" t="str">
        <f>IF(AA184&gt;0,Y112&amp;Sprache!$E$71&amp;X112,"")</f>
        <v/>
      </c>
      <c r="AC184" s="2"/>
      <c r="AD184" s="137"/>
    </row>
    <row r="185" spans="25:30" x14ac:dyDescent="0.25">
      <c r="Y185" s="63" t="s">
        <v>73</v>
      </c>
      <c r="Z185" s="31" t="str">
        <f t="shared" si="69"/>
        <v/>
      </c>
      <c r="AA185" s="1">
        <f t="shared" si="68"/>
        <v>0</v>
      </c>
      <c r="AB185" s="1" t="str">
        <f>IF(AA185&gt;0,Y113&amp;Sprache!$E$71&amp;X113,"")</f>
        <v/>
      </c>
      <c r="AC185" s="2"/>
      <c r="AD185" s="137"/>
    </row>
    <row r="186" spans="25:30" x14ac:dyDescent="0.25">
      <c r="Y186" s="63" t="s">
        <v>74</v>
      </c>
      <c r="Z186" s="31" t="str">
        <f t="shared" si="69"/>
        <v/>
      </c>
      <c r="AA186" s="1">
        <f t="shared" si="68"/>
        <v>0</v>
      </c>
      <c r="AB186" s="1" t="str">
        <f>IF(AA186&gt;0,Y114&amp;Sprache!$E$71&amp;X114,"")</f>
        <v/>
      </c>
      <c r="AC186" s="2"/>
      <c r="AD186" s="137"/>
    </row>
    <row r="187" spans="25:30" x14ac:dyDescent="0.25">
      <c r="Y187" s="63" t="s">
        <v>75</v>
      </c>
      <c r="Z187" s="31" t="str">
        <f t="shared" si="69"/>
        <v/>
      </c>
      <c r="AA187" s="1">
        <f t="shared" si="68"/>
        <v>0</v>
      </c>
      <c r="AB187" s="1" t="str">
        <f>IF(AA187&gt;0,Y115&amp;Sprache!$E$71&amp;X115,"")</f>
        <v/>
      </c>
      <c r="AC187" s="2"/>
      <c r="AD187" s="137"/>
    </row>
    <row r="188" spans="25:30" x14ac:dyDescent="0.25">
      <c r="Y188" s="63" t="s">
        <v>76</v>
      </c>
      <c r="Z188" s="31" t="str">
        <f t="shared" si="69"/>
        <v/>
      </c>
      <c r="AA188" s="1">
        <f t="shared" si="68"/>
        <v>0</v>
      </c>
      <c r="AB188" s="1" t="str">
        <f>IF(AA188&gt;0,Y116&amp;Sprache!$E$71&amp;X116,"")</f>
        <v/>
      </c>
      <c r="AC188" s="2"/>
      <c r="AD188" s="137"/>
    </row>
    <row r="189" spans="25:30" x14ac:dyDescent="0.25">
      <c r="Y189" s="63" t="s">
        <v>77</v>
      </c>
      <c r="Z189" s="31" t="str">
        <f t="shared" si="69"/>
        <v/>
      </c>
      <c r="AA189" s="1">
        <f t="shared" si="68"/>
        <v>0</v>
      </c>
      <c r="AB189" s="1" t="str">
        <f>IF(AA189&gt;0,Y117&amp;Sprache!$E$71&amp;X117,"")</f>
        <v/>
      </c>
      <c r="AC189" s="2"/>
      <c r="AD189" s="137"/>
    </row>
    <row r="190" spans="25:30" x14ac:dyDescent="0.25">
      <c r="Y190" s="63" t="s">
        <v>78</v>
      </c>
      <c r="Z190" s="31" t="str">
        <f t="shared" si="69"/>
        <v/>
      </c>
      <c r="AA190" s="1">
        <f t="shared" si="68"/>
        <v>0</v>
      </c>
      <c r="AB190" s="1" t="str">
        <f>IF(AA190&gt;0,Y118&amp;Sprache!$E$71&amp;X118,"")</f>
        <v/>
      </c>
      <c r="AC190" s="2"/>
      <c r="AD190" s="137"/>
    </row>
    <row r="191" spans="25:30" x14ac:dyDescent="0.25">
      <c r="Y191" s="63" t="s">
        <v>79</v>
      </c>
      <c r="Z191" s="31" t="str">
        <f t="shared" si="69"/>
        <v/>
      </c>
      <c r="AA191" s="1">
        <f t="shared" si="68"/>
        <v>0</v>
      </c>
      <c r="AB191" s="1" t="str">
        <f>IF(AA191&gt;0,Y119&amp;Sprache!$E$71&amp;X119,"")</f>
        <v/>
      </c>
      <c r="AC191" s="2"/>
      <c r="AD191" s="137"/>
    </row>
    <row r="192" spans="25:30" x14ac:dyDescent="0.25">
      <c r="Y192" s="63" t="s">
        <v>80</v>
      </c>
      <c r="Z192" s="31" t="str">
        <f t="shared" si="69"/>
        <v/>
      </c>
      <c r="AA192" s="1">
        <f t="shared" si="68"/>
        <v>0</v>
      </c>
      <c r="AB192" s="1" t="str">
        <f>IF(AA192&gt;0,Y120&amp;Sprache!$E$71&amp;X120,"")</f>
        <v/>
      </c>
      <c r="AC192" s="2"/>
      <c r="AD192" s="137"/>
    </row>
    <row r="193" spans="25:30" x14ac:dyDescent="0.25">
      <c r="Y193" s="63" t="s">
        <v>81</v>
      </c>
      <c r="Z193" s="31" t="str">
        <f t="shared" si="69"/>
        <v/>
      </c>
      <c r="AA193" s="1">
        <f t="shared" si="68"/>
        <v>0</v>
      </c>
      <c r="AB193" s="1" t="str">
        <f>IF(AA193&gt;0,Y121&amp;Sprache!$E$71&amp;X121,"")</f>
        <v/>
      </c>
      <c r="AC193" s="2"/>
      <c r="AD193" s="137"/>
    </row>
    <row r="194" spans="25:30" x14ac:dyDescent="0.25">
      <c r="Y194" s="63" t="s">
        <v>82</v>
      </c>
      <c r="Z194" s="31" t="str">
        <f t="shared" si="69"/>
        <v/>
      </c>
      <c r="AA194" s="1">
        <f t="shared" si="68"/>
        <v>0</v>
      </c>
      <c r="AB194" s="1" t="str">
        <f>IF(AA194&gt;0,Y122&amp;Sprache!$E$71&amp;X122,"")</f>
        <v/>
      </c>
      <c r="AC194" s="2"/>
      <c r="AD194" s="137"/>
    </row>
    <row r="195" spans="25:30" x14ac:dyDescent="0.25">
      <c r="Y195" s="63" t="s">
        <v>83</v>
      </c>
      <c r="Z195" s="31" t="str">
        <f t="shared" si="69"/>
        <v/>
      </c>
      <c r="AA195" s="1">
        <f t="shared" si="68"/>
        <v>0</v>
      </c>
      <c r="AB195" s="1" t="str">
        <f>IF(AA195&gt;0,Y123&amp;Sprache!$E$71&amp;X123,"")</f>
        <v/>
      </c>
      <c r="AC195" s="2"/>
      <c r="AD195" s="137"/>
    </row>
    <row r="196" spans="25:30" x14ac:dyDescent="0.25">
      <c r="Y196" s="63" t="s">
        <v>84</v>
      </c>
      <c r="Z196" s="31" t="str">
        <f t="shared" si="69"/>
        <v/>
      </c>
      <c r="AA196" s="1">
        <f t="shared" si="68"/>
        <v>0</v>
      </c>
      <c r="AB196" s="1" t="str">
        <f>IF(AA196&gt;0,Y124&amp;Sprache!$E$71&amp;X124,"")</f>
        <v/>
      </c>
      <c r="AC196" s="2"/>
      <c r="AD196" s="137"/>
    </row>
    <row r="197" spans="25:30" x14ac:dyDescent="0.25">
      <c r="Y197" s="63" t="s">
        <v>85</v>
      </c>
      <c r="Z197" s="31" t="str">
        <f t="shared" si="69"/>
        <v/>
      </c>
      <c r="AA197" s="1">
        <f t="shared" si="68"/>
        <v>0</v>
      </c>
      <c r="AB197" s="1" t="str">
        <f>IF(AA197&gt;0,Y125&amp;Sprache!$E$71&amp;X125,"")</f>
        <v/>
      </c>
      <c r="AC197" s="2"/>
      <c r="AD197" s="137"/>
    </row>
    <row r="198" spans="25:30" x14ac:dyDescent="0.25">
      <c r="Y198" s="63" t="s">
        <v>86</v>
      </c>
      <c r="Z198" s="31" t="str">
        <f t="shared" si="69"/>
        <v/>
      </c>
      <c r="AA198" s="1">
        <f t="shared" si="68"/>
        <v>0</v>
      </c>
      <c r="AB198" s="1" t="str">
        <f>IF(AA198&gt;0,Y126&amp;Sprache!$E$71&amp;X126,"")</f>
        <v/>
      </c>
      <c r="AC198" s="2"/>
      <c r="AD198" s="137"/>
    </row>
    <row r="199" spans="25:30" x14ac:dyDescent="0.25">
      <c r="Y199" s="63" t="s">
        <v>87</v>
      </c>
      <c r="Z199" s="31" t="str">
        <f t="shared" si="69"/>
        <v/>
      </c>
      <c r="AA199" s="1">
        <f t="shared" si="68"/>
        <v>0</v>
      </c>
      <c r="AB199" s="1" t="str">
        <f>IF(AA199&gt;0,Y127&amp;Sprache!$E$71&amp;X127,"")</f>
        <v/>
      </c>
      <c r="AC199" s="2"/>
      <c r="AD199" s="137"/>
    </row>
    <row r="200" spans="25:30" x14ac:dyDescent="0.25">
      <c r="Y200" s="63" t="s">
        <v>88</v>
      </c>
      <c r="Z200" s="31" t="str">
        <f t="shared" si="69"/>
        <v/>
      </c>
      <c r="AA200" s="1">
        <f t="shared" si="68"/>
        <v>0</v>
      </c>
      <c r="AB200" s="1" t="str">
        <f>IF(AA200&gt;0,Y128&amp;Sprache!$E$71&amp;X128,"")</f>
        <v/>
      </c>
      <c r="AC200" s="2"/>
      <c r="AD200" s="137"/>
    </row>
    <row r="201" spans="25:30" x14ac:dyDescent="0.25">
      <c r="Y201" s="63" t="s">
        <v>89</v>
      </c>
      <c r="Z201" s="31" t="str">
        <f t="shared" si="69"/>
        <v/>
      </c>
      <c r="AA201" s="1">
        <f t="shared" ref="AA201:AA207" si="70">AA129</f>
        <v>0</v>
      </c>
      <c r="AB201" s="1" t="str">
        <f>IF(AA201&gt;0,Y129&amp;Sprache!$E$71&amp;X129,"")</f>
        <v/>
      </c>
      <c r="AC201" s="2"/>
      <c r="AD201" s="137"/>
    </row>
    <row r="202" spans="25:30" x14ac:dyDescent="0.25">
      <c r="Y202" s="63" t="s">
        <v>90</v>
      </c>
      <c r="Z202" s="31" t="str">
        <f t="shared" ref="Z202:Z206" si="71">W130&amp;V130</f>
        <v/>
      </c>
      <c r="AA202" s="1">
        <f t="shared" si="70"/>
        <v>0</v>
      </c>
      <c r="AB202" s="1" t="str">
        <f>IF(AA202&gt;0,Y130&amp;Sprache!$E$71&amp;X130,"")</f>
        <v/>
      </c>
      <c r="AC202" s="2"/>
      <c r="AD202" s="137"/>
    </row>
    <row r="203" spans="25:30" x14ac:dyDescent="0.25">
      <c r="Y203" s="63" t="s">
        <v>91</v>
      </c>
      <c r="Z203" s="31" t="str">
        <f t="shared" si="71"/>
        <v/>
      </c>
      <c r="AA203" s="1">
        <f t="shared" si="70"/>
        <v>0</v>
      </c>
      <c r="AB203" s="1" t="str">
        <f>IF(AA203&gt;0,Y131&amp;Sprache!$E$71&amp;X131,"")</f>
        <v/>
      </c>
      <c r="AC203" s="2"/>
      <c r="AD203" s="137"/>
    </row>
    <row r="204" spans="25:30" x14ac:dyDescent="0.25">
      <c r="Y204" s="63" t="s">
        <v>92</v>
      </c>
      <c r="Z204" s="31" t="str">
        <f t="shared" si="71"/>
        <v/>
      </c>
      <c r="AA204" s="1">
        <f t="shared" si="70"/>
        <v>0</v>
      </c>
      <c r="AB204" s="1" t="str">
        <f>IF(AA204&gt;0,Y132&amp;Sprache!$E$71&amp;X132,"")</f>
        <v/>
      </c>
      <c r="AC204" s="2"/>
      <c r="AD204" s="137"/>
    </row>
    <row r="205" spans="25:30" x14ac:dyDescent="0.25">
      <c r="Y205" s="63" t="s">
        <v>93</v>
      </c>
      <c r="Z205" s="31" t="str">
        <f t="shared" si="71"/>
        <v/>
      </c>
      <c r="AA205" s="1">
        <f t="shared" si="70"/>
        <v>0</v>
      </c>
      <c r="AB205" s="1" t="str">
        <f>IF(AA205&gt;0,Y133&amp;Sprache!$E$71&amp;X133,"")</f>
        <v/>
      </c>
      <c r="AC205" s="2"/>
      <c r="AD205" s="137"/>
    </row>
    <row r="206" spans="25:30" x14ac:dyDescent="0.25">
      <c r="Y206" s="63" t="s">
        <v>94</v>
      </c>
      <c r="Z206" s="31" t="str">
        <f t="shared" si="71"/>
        <v/>
      </c>
      <c r="AA206" s="1">
        <f t="shared" si="70"/>
        <v>0</v>
      </c>
      <c r="AB206" s="1" t="str">
        <f>IF(AA206&gt;0,Y134&amp;Sprache!$E$71&amp;X134,"")</f>
        <v/>
      </c>
      <c r="AC206" s="2"/>
      <c r="AD206" s="137"/>
    </row>
    <row r="207" spans="25:30" ht="12" thickBot="1" x14ac:dyDescent="0.3">
      <c r="Y207" s="64" t="s">
        <v>95</v>
      </c>
      <c r="Z207" s="33" t="str">
        <f>W135&amp;V135</f>
        <v/>
      </c>
      <c r="AA207" s="34">
        <f t="shared" si="70"/>
        <v>0</v>
      </c>
      <c r="AB207" s="138" t="str">
        <f>IF(AA207&gt;0,Y135&amp;Sprache!$E$71&amp;X135,"")</f>
        <v/>
      </c>
      <c r="AC207" s="140"/>
      <c r="AD207" s="139"/>
    </row>
    <row r="208" spans="25:30" ht="12" thickTop="1" x14ac:dyDescent="0.25"/>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sheetPr codeName="Tabelle17"/>
  <dimension ref="A1:CB208"/>
  <sheetViews>
    <sheetView zoomScaleNormal="100" workbookViewId="0"/>
  </sheetViews>
  <sheetFormatPr baseColWidth="10" defaultColWidth="2.7265625" defaultRowHeight="11.5" x14ac:dyDescent="0.25"/>
  <cols>
    <col min="1" max="2" width="4.7265625" style="8" customWidth="1"/>
    <col min="3" max="3" width="8.1796875" style="8" customWidth="1"/>
    <col min="4" max="4" width="6.81640625" style="8" customWidth="1"/>
    <col min="5" max="5" width="7.1796875" style="8" customWidth="1"/>
    <col min="6" max="6" width="11.26953125" style="8" customWidth="1"/>
    <col min="7" max="7" width="7.453125" style="8" customWidth="1"/>
    <col min="8" max="9" width="6.453125" style="8" customWidth="1"/>
    <col min="10" max="10" width="8.26953125" style="8" customWidth="1"/>
    <col min="11" max="11" width="7.453125" style="8" customWidth="1"/>
    <col min="12" max="12" width="16.26953125" style="8" customWidth="1"/>
    <col min="13" max="13" width="6.26953125" style="8" customWidth="1"/>
    <col min="14" max="14" width="7.1796875" style="8" customWidth="1"/>
    <col min="15" max="15" width="9.81640625" style="8" customWidth="1"/>
    <col min="16" max="16" width="12.453125" style="8" customWidth="1"/>
    <col min="17" max="17" width="21" style="8" customWidth="1"/>
    <col min="18" max="18" width="8" style="8" customWidth="1"/>
    <col min="19" max="19" width="7.453125" style="8" customWidth="1"/>
    <col min="20" max="20" width="6" style="8" customWidth="1"/>
    <col min="21" max="21" width="5.7265625" style="8" customWidth="1"/>
    <col min="22" max="22" width="17.54296875" style="8" customWidth="1"/>
    <col min="23" max="23" width="21.1796875" style="8" customWidth="1"/>
    <col min="24" max="24" width="8.453125" style="8" customWidth="1"/>
    <col min="25" max="25" width="7.1796875" style="8" customWidth="1"/>
    <col min="26" max="26" width="14.453125" style="8" customWidth="1"/>
    <col min="27" max="27" width="8.7265625" style="8" customWidth="1"/>
    <col min="28" max="28" width="8.81640625" style="8" customWidth="1"/>
    <col min="29" max="29" width="12.54296875" style="8" customWidth="1"/>
    <col min="30" max="30" width="10.54296875" style="8" customWidth="1"/>
    <col min="31" max="31" width="12.81640625" style="8" customWidth="1"/>
    <col min="32" max="32" width="8" style="8" customWidth="1"/>
    <col min="33" max="33" width="9" style="8" customWidth="1"/>
    <col min="34" max="34" width="10" style="8" customWidth="1"/>
    <col min="35" max="35" width="9.26953125" style="8" customWidth="1"/>
    <col min="36" max="36" width="8" style="8" customWidth="1"/>
    <col min="37" max="39" width="4.7265625" style="8" customWidth="1"/>
    <col min="40" max="40" width="8.54296875" style="8" customWidth="1"/>
    <col min="41" max="41" width="9" style="8" customWidth="1"/>
    <col min="42" max="43" width="4.7265625" style="8" customWidth="1"/>
    <col min="44" max="44" width="7.54296875" style="8" customWidth="1"/>
    <col min="45" max="45" width="8.453125" style="8" customWidth="1"/>
    <col min="46" max="69" width="4.7265625" style="8" customWidth="1"/>
    <col min="70" max="80" width="6.7265625" style="8" customWidth="1"/>
    <col min="81" max="16384" width="2.7265625" style="8"/>
  </cols>
  <sheetData>
    <row r="1" spans="1:42" s="2" customFormat="1" x14ac:dyDescent="0.25"/>
    <row r="2" spans="1:42" s="2" customFormat="1" x14ac:dyDescent="0.25">
      <c r="B2" s="1"/>
      <c r="C2" s="1"/>
      <c r="D2" s="1"/>
      <c r="E2" s="1"/>
      <c r="F2" s="1"/>
      <c r="G2" s="1"/>
      <c r="H2" s="1"/>
      <c r="I2" s="1"/>
      <c r="J2" s="1"/>
      <c r="K2" s="1"/>
      <c r="L2" s="1"/>
      <c r="M2" s="1"/>
      <c r="N2" s="1"/>
      <c r="O2" s="1"/>
      <c r="P2" s="1"/>
      <c r="Q2" s="1"/>
      <c r="W2" s="2" t="s">
        <v>155</v>
      </c>
    </row>
    <row r="3" spans="1:42" s="2" customFormat="1" ht="13.5" customHeight="1" thickBot="1" x14ac:dyDescent="0.3">
      <c r="B3" s="1"/>
      <c r="C3" s="1"/>
      <c r="D3" s="1"/>
      <c r="E3" s="1"/>
      <c r="F3" s="1"/>
      <c r="G3" s="23" t="s">
        <v>109</v>
      </c>
      <c r="H3" s="23" t="s">
        <v>110</v>
      </c>
      <c r="I3" s="23" t="s">
        <v>111</v>
      </c>
      <c r="J3" s="23" t="s">
        <v>112</v>
      </c>
      <c r="K3" s="23" t="s">
        <v>105</v>
      </c>
      <c r="L3" s="24" t="s">
        <v>106</v>
      </c>
      <c r="M3" s="24" t="s">
        <v>107</v>
      </c>
      <c r="N3" s="24" t="s">
        <v>108</v>
      </c>
      <c r="O3" s="105">
        <f t="shared" ref="O3:V3" ca="1" si="0">IF(9-COUNTIF(O$17:O$25,"")&gt;1,O$16,99999)</f>
        <v>99999</v>
      </c>
      <c r="P3" s="106">
        <f t="shared" ca="1" si="0"/>
        <v>99999</v>
      </c>
      <c r="Q3" s="106">
        <f t="shared" ca="1" si="0"/>
        <v>99999</v>
      </c>
      <c r="R3" s="106">
        <f t="shared" ca="1" si="0"/>
        <v>99999</v>
      </c>
      <c r="S3" s="106">
        <f t="shared" ca="1" si="0"/>
        <v>99999</v>
      </c>
      <c r="T3" s="106">
        <f t="shared" ca="1" si="0"/>
        <v>99999</v>
      </c>
      <c r="U3" s="106">
        <f t="shared" ca="1" si="0"/>
        <v>99999</v>
      </c>
      <c r="V3" s="106">
        <f t="shared" ca="1" si="0"/>
        <v>99999</v>
      </c>
      <c r="W3" s="778">
        <f ca="1">IF($O$4&lt;10,$O$4,0)</f>
        <v>0</v>
      </c>
      <c r="X3" s="779"/>
      <c r="Y3" s="779"/>
      <c r="Z3" s="779"/>
      <c r="AA3" s="779"/>
      <c r="AB3" s="778">
        <f ca="1">IF($P$4&lt;10,$P$4,0)</f>
        <v>0</v>
      </c>
      <c r="AC3" s="779"/>
      <c r="AD3" s="779"/>
      <c r="AE3" s="779"/>
      <c r="AF3" s="779"/>
      <c r="AG3" s="778">
        <f ca="1">IF($Q$4&lt;10,$Q$4,0)</f>
        <v>0</v>
      </c>
      <c r="AH3" s="779"/>
      <c r="AI3" s="779"/>
      <c r="AJ3" s="779"/>
      <c r="AK3" s="779"/>
      <c r="AL3" s="778">
        <f ca="1">IF($R$4&lt;10,$R$4,0)</f>
        <v>0</v>
      </c>
      <c r="AM3" s="779"/>
      <c r="AN3" s="779"/>
      <c r="AO3" s="779"/>
      <c r="AP3" s="779"/>
    </row>
    <row r="4" spans="1:42" s="2" customFormat="1" ht="12" thickTop="1" x14ac:dyDescent="0.25">
      <c r="A4" s="48"/>
      <c r="B4" s="1">
        <v>1</v>
      </c>
      <c r="C4" s="18">
        <f ca="1">RANK(D4,$D$4:$D$12,1)</f>
        <v>3</v>
      </c>
      <c r="D4" s="1">
        <f ca="1">E4+ROW()/1000+(F4="")*10</f>
        <v>3.004</v>
      </c>
      <c r="E4" s="245">
        <f ca="1">IF($AI$15,RANK(AH17,AH$17:AH$25,1),RANK(X17,X$17:X$25,1))</f>
        <v>3</v>
      </c>
      <c r="F4" s="1" t="str">
        <f ca="1">$Q64</f>
        <v>Thun</v>
      </c>
      <c r="G4" s="1">
        <f t="shared" ref="G4:G12" ca="1" si="1">SUMIFS($X$64:$X$135,$V$64:$V$135,$F4)+SUMIFS($Y$64:$Y$135,$W$64:$W$135,$F4)</f>
        <v>9</v>
      </c>
      <c r="H4" s="1">
        <f t="shared" ref="H4:H12" ca="1" si="2">SUMIFS($Y$64:$Y$135,$V$64:$V$135,$F4)+SUMIFS($X$64:$X$135,$W$64:$W$135,$F4)</f>
        <v>15</v>
      </c>
      <c r="I4" s="1">
        <f t="shared" ref="I4:I12" ca="1" si="3">G4-H4</f>
        <v>-6</v>
      </c>
      <c r="J4" s="1">
        <f ca="1">SUMIF($V$64:$V$135,F4,$AE$64:$AE$135)+SUMIF($W$64:$W$135,F4,$AF$64:$AF$135)</f>
        <v>3</v>
      </c>
      <c r="K4" s="1">
        <f t="shared" ref="K4:K12" ca="1" si="4">SUMPRODUCT(($V$64:$V$135=F4)*($X$64:$X$135&lt;&gt;""))+SUMPRODUCT(($W$64:$W$135=F4)*($Y$64:$Y$135&lt;&gt;""))</f>
        <v>3</v>
      </c>
      <c r="L4" s="1">
        <f t="shared" ref="L4:L12" ca="1" si="5">SUMPRODUCT(($V$64:$V$135=F4)*($X$64:$X$135&gt;$Y$64:$Y$135))+SUMPRODUCT(($W$64:$W$135=F4)*($X$64:$X$135&lt;$Y$64:$Y$135))</f>
        <v>1</v>
      </c>
      <c r="M4" s="1">
        <f t="shared" ref="M4:M12" ca="1" si="6">SUMPRODUCT(($V$64:$W$135=F4)*($X$64:$X$135=$Y$64:$Y$135)*($X$64:$X$135&lt;&gt;"")*($Y$64:$Y$135&lt;&gt;""))</f>
        <v>0</v>
      </c>
      <c r="N4" s="1">
        <f t="shared" ref="N4:N12" ca="1" si="7">SUMPRODUCT(($V$64:$V$135=F4)*($X$64:$X$135&lt;$Y$64:$Y$135))+SUMPRODUCT(($W$64:$W$135=F4)*($X$64:$X$135&gt;$Y$64:$Y$135))</f>
        <v>2</v>
      </c>
      <c r="O4" s="114">
        <f ca="1">SMALL($O$3:$V$3,1)</f>
        <v>99999</v>
      </c>
      <c r="P4" s="114">
        <f ca="1">SMALL($O$3:$V$3,2)</f>
        <v>99999</v>
      </c>
      <c r="Q4" s="114">
        <f ca="1">SMALL($O$3:$V$3,3)</f>
        <v>99999</v>
      </c>
      <c r="R4" s="114">
        <f ca="1">SMALL($O$3:$V$3,4)</f>
        <v>99999</v>
      </c>
      <c r="V4" s="1"/>
      <c r="W4" s="584" t="str">
        <f ca="1">IFERROR(INDEX($O$17:$V$25,ROW(A1),$W$3),"")</f>
        <v/>
      </c>
      <c r="X4" s="585" t="str">
        <f ca="1">INDEX($W$4:$W$12,MATCH(ROW(A1),$AA$4:$AA$12,0))</f>
        <v/>
      </c>
      <c r="Y4" s="586">
        <f ca="1">IF($W4="",99999,VLOOKUP($W4,$C$17:$Z$25,24,0))</f>
        <v>99999</v>
      </c>
      <c r="Z4" s="587">
        <f ca="1">RANK(Y4,Y$4:Y$12,1)+INDEX($E$4:$E$12,MATCH(W4,$F$4:$F$12,0))/100+ROW()/10000</f>
        <v>1.0404</v>
      </c>
      <c r="AA4" s="588">
        <f ca="1">RANK($Z4,$Z$4:$Z$12,1)</f>
        <v>1</v>
      </c>
      <c r="AB4" s="589" t="str">
        <f t="shared" ref="AB4:AB12" ca="1" si="8">IFERROR(INDEX($O$17:$V$25,ROW(A1),$AB$3),"")</f>
        <v/>
      </c>
      <c r="AC4" s="590" t="str">
        <f ca="1">INDEX($AB$4:$AB$12,MATCH(ROW(A1),$AF$4:$AF$12,0))</f>
        <v/>
      </c>
      <c r="AD4" s="591">
        <f ca="1">IF($AB4="",99999,VLOOKUP($AB4,$C$17:$Z$25,24,0))</f>
        <v>99999</v>
      </c>
      <c r="AE4" s="587">
        <f ca="1">RANK(AD4,AD$4:AD$12,1)+INDEX($E$4:$E$12,MATCH(AB4,$F$4:$F$12,0))/100+ROW()/10000</f>
        <v>1.0404</v>
      </c>
      <c r="AF4" s="587">
        <f ca="1">RANK($AE4,$AE$4:$AE$12,1)</f>
        <v>1</v>
      </c>
      <c r="AG4" s="589" t="str">
        <f t="shared" ref="AG4:AG12" ca="1" si="9">IFERROR(INDEX($O$17:$V$25,ROW(C1),$AG$3),"")</f>
        <v/>
      </c>
      <c r="AH4" s="590" t="str">
        <f ca="1">INDEX($AG$4:$AG$12,MATCH(ROW(A1),$AK$4:$AK$12,0))</f>
        <v/>
      </c>
      <c r="AI4" s="591">
        <f ca="1">IF($AG4="",99999,VLOOKUP($AG4,$C$17:$Z$25,24,0))</f>
        <v>99999</v>
      </c>
      <c r="AJ4" s="587">
        <f ca="1">RANK(AI4,AI$4:AI$12,1)+INDEX($E$4:$E$12,MATCH(AG4,$F$4:$F$12,0))/100+ROW()/10000</f>
        <v>1.0404</v>
      </c>
      <c r="AK4" s="592">
        <f ca="1">RANK($AJ4,$AJ$4:$AJ$12,1)</f>
        <v>1</v>
      </c>
      <c r="AL4" s="590" t="str">
        <f t="shared" ref="AL4:AL12" ca="1" si="10">IFERROR(INDEX($O$17:$V$25,ROW(E1),$AL$3),"")</f>
        <v/>
      </c>
      <c r="AM4" s="590" t="str">
        <f ca="1">INDEX($AL$4:$AL$12,MATCH(ROW(A1),$AP$4:$AP$12,0))</f>
        <v/>
      </c>
      <c r="AN4" s="591">
        <f ca="1">IF($AL4="",99999,VLOOKUP($AL4,$C$17:$Z$25,24,0))</f>
        <v>99999</v>
      </c>
      <c r="AO4" s="587">
        <f ca="1">RANK(AN4,AN$4:AN$12,1)+INDEX($E$4:$E$12,MATCH(AL4,$F$4:$F$12,0))/100+ROW()/10000</f>
        <v>1.0404</v>
      </c>
      <c r="AP4" s="592">
        <f ca="1">RANK($AO4,$AO$4:$AO$12,1)</f>
        <v>1</v>
      </c>
    </row>
    <row r="5" spans="1:42" s="2" customFormat="1" x14ac:dyDescent="0.25">
      <c r="A5" s="48"/>
      <c r="B5" s="1">
        <v>2</v>
      </c>
      <c r="C5" s="19">
        <f t="shared" ref="C5:C12" ca="1" si="11">RANK(D5,$D$4:$D$12,1)</f>
        <v>1</v>
      </c>
      <c r="D5" s="1">
        <f t="shared" ref="D5:D12" ca="1" si="12">E5+ROW()/1000+(F5="")*10</f>
        <v>1.0049999999999999</v>
      </c>
      <c r="E5" s="245">
        <f t="shared" ref="E5:E12" ca="1" si="13">IF($AI$15,RANK(AH18,AH$17:AH$25,1),RANK(X18,X$17:X$25,1))</f>
        <v>1</v>
      </c>
      <c r="F5" s="1" t="str">
        <f t="shared" ref="F5:F12" ca="1" si="14">$Q65</f>
        <v>Thun 13_2</v>
      </c>
      <c r="G5" s="1">
        <f t="shared" ca="1" si="1"/>
        <v>17</v>
      </c>
      <c r="H5" s="1">
        <f t="shared" ca="1" si="2"/>
        <v>5</v>
      </c>
      <c r="I5" s="1">
        <f t="shared" ca="1" si="3"/>
        <v>12</v>
      </c>
      <c r="J5" s="1">
        <f t="shared" ref="J5:J12" ca="1" si="15">SUMIF($V$64:$V$135,F5,$AE$64:$AE$135)+SUMIF($W$64:$W$135,F5,$AF$64:$AF$135)</f>
        <v>9</v>
      </c>
      <c r="K5" s="1">
        <f t="shared" ca="1" si="4"/>
        <v>3</v>
      </c>
      <c r="L5" s="1">
        <f t="shared" ca="1" si="5"/>
        <v>3</v>
      </c>
      <c r="M5" s="1">
        <f t="shared" ca="1" si="6"/>
        <v>0</v>
      </c>
      <c r="N5" s="1">
        <f t="shared" ca="1" si="7"/>
        <v>0</v>
      </c>
      <c r="O5" s="21"/>
      <c r="P5" s="22"/>
      <c r="V5" s="1"/>
      <c r="W5" s="589" t="str">
        <f t="shared" ref="W5:W12" ca="1" si="16">IFERROR(INDEX($O$17:$V$25,ROW(A2),$W$3),"")</f>
        <v/>
      </c>
      <c r="X5" s="590" t="str">
        <f t="shared" ref="X5:X12" ca="1" si="17">INDEX($W$4:$W$12,MATCH(ROW(A2),$AA$4:$AA$12,0))</f>
        <v/>
      </c>
      <c r="Y5" s="587">
        <f t="shared" ref="Y5:Y12" ca="1" si="18">IF($W5="",99999,VLOOKUP($W5,$C$17:$Z$25,24,0))</f>
        <v>99999</v>
      </c>
      <c r="Z5" s="587">
        <f ca="1">RANK(Y5,Y$4:Y$12,1)+INDEX($E$4:$E$12,MATCH(W5,$F$4:$F$12,0))/100+ROW()/10000</f>
        <v>1.0405</v>
      </c>
      <c r="AA5" s="592">
        <f t="shared" ref="AA5:AA12" ca="1" si="19">RANK($Z5,$Z$4:$Z$12,1)</f>
        <v>2</v>
      </c>
      <c r="AB5" s="589" t="str">
        <f t="shared" ca="1" si="8"/>
        <v/>
      </c>
      <c r="AC5" s="590" t="str">
        <f t="shared" ref="AC5:AC12" ca="1" si="20">INDEX($AB$4:$AB$12,MATCH(ROW(A2),$AF$4:$AF$12,0))</f>
        <v/>
      </c>
      <c r="AD5" s="591">
        <f t="shared" ref="AD5:AD12" ca="1" si="21">IF($AB5="",99999,VLOOKUP($AB5,$C$17:$Z$25,24,0))</f>
        <v>99999</v>
      </c>
      <c r="AE5" s="587">
        <f ca="1">RANK(AD5,AD$4:AD$12,1)+INDEX($E$4:$E$12,MATCH(AB5,$F$4:$F$12,0))/100+ROW()/10000</f>
        <v>1.0405</v>
      </c>
      <c r="AF5" s="587">
        <f t="shared" ref="AF5:AF12" ca="1" si="22">RANK($AE5,$AE$4:$AE$12,1)</f>
        <v>2</v>
      </c>
      <c r="AG5" s="589" t="str">
        <f t="shared" ca="1" si="9"/>
        <v/>
      </c>
      <c r="AH5" s="590" t="str">
        <f t="shared" ref="AH5:AH12" ca="1" si="23">INDEX($AG$4:$AG$12,MATCH(ROW(A2),$AK$4:$AK$12,0))</f>
        <v/>
      </c>
      <c r="AI5" s="591">
        <f t="shared" ref="AI5:AI12" ca="1" si="24">IF($AG5="",99999,VLOOKUP($AG5,$C$17:$Z$25,24,0))</f>
        <v>99999</v>
      </c>
      <c r="AJ5" s="587">
        <f ca="1">RANK(AI5,AI$4:AI$12,1)+INDEX($E$4:$E$12,MATCH(AG5,$F$4:$F$12,0))/100+ROW()/10000</f>
        <v>1.0405</v>
      </c>
      <c r="AK5" s="592">
        <f t="shared" ref="AK5:AK12" ca="1" si="25">RANK($AJ5,$AJ$4:$AJ$12,1)</f>
        <v>2</v>
      </c>
      <c r="AL5" s="590" t="str">
        <f t="shared" ca="1" si="10"/>
        <v/>
      </c>
      <c r="AM5" s="590" t="str">
        <f t="shared" ref="AM5:AM12" ca="1" si="26">INDEX($AL$4:$AL$12,MATCH(ROW(A2),$AP$4:$AP$12,0))</f>
        <v/>
      </c>
      <c r="AN5" s="591">
        <f t="shared" ref="AN5:AN12" ca="1" si="27">IF($AL5="",99999,VLOOKUP($AL5,$C$17:$Z$25,24,0))</f>
        <v>99999</v>
      </c>
      <c r="AO5" s="587">
        <f ca="1">RANK(AN5,AN$4:AN$12,1)+INDEX($E$4:$E$12,MATCH(AL5,$F$4:$F$12,0))/100+ROW()/10000</f>
        <v>1.0405</v>
      </c>
      <c r="AP5" s="592">
        <f t="shared" ref="AP5:AP12" ca="1" si="28">RANK($AO5,$AO$4:$AO$12,1)</f>
        <v>2</v>
      </c>
    </row>
    <row r="6" spans="1:42" s="2" customFormat="1" x14ac:dyDescent="0.25">
      <c r="A6" s="48"/>
      <c r="B6" s="1">
        <v>3</v>
      </c>
      <c r="C6" s="19">
        <f t="shared" ca="1" si="11"/>
        <v>4</v>
      </c>
      <c r="D6" s="1">
        <f t="shared" ca="1" si="12"/>
        <v>9.0060000000000002</v>
      </c>
      <c r="E6" s="245">
        <f t="shared" ca="1" si="13"/>
        <v>9</v>
      </c>
      <c r="F6" s="1" t="str">
        <f t="shared" ca="1" si="14"/>
        <v>Murten 2</v>
      </c>
      <c r="G6" s="1">
        <f t="shared" ca="1" si="1"/>
        <v>5</v>
      </c>
      <c r="H6" s="1">
        <f t="shared" ca="1" si="2"/>
        <v>15</v>
      </c>
      <c r="I6" s="1">
        <f t="shared" ca="1" si="3"/>
        <v>-10</v>
      </c>
      <c r="J6" s="1">
        <f t="shared" ca="1" si="15"/>
        <v>0</v>
      </c>
      <c r="K6" s="1">
        <f t="shared" ca="1" si="4"/>
        <v>3</v>
      </c>
      <c r="L6" s="1">
        <f t="shared" ca="1" si="5"/>
        <v>0</v>
      </c>
      <c r="M6" s="1">
        <f t="shared" ca="1" si="6"/>
        <v>0</v>
      </c>
      <c r="N6" s="1">
        <f t="shared" ca="1" si="7"/>
        <v>3</v>
      </c>
      <c r="O6" s="21"/>
      <c r="P6" s="22"/>
      <c r="V6" s="1"/>
      <c r="W6" s="589" t="str">
        <f t="shared" ca="1" si="16"/>
        <v/>
      </c>
      <c r="X6" s="590" t="str">
        <f t="shared" ca="1" si="17"/>
        <v/>
      </c>
      <c r="Y6" s="587">
        <f t="shared" ca="1" si="18"/>
        <v>99999</v>
      </c>
      <c r="Z6" s="587">
        <f ca="1">RANK(Y6,Y$4:Y$12,1)+INDEX($E$4:$E$12,MATCH(W6,$F$4:$F$12,0))/100+ROW()/10000</f>
        <v>1.0406</v>
      </c>
      <c r="AA6" s="592">
        <f t="shared" ca="1" si="19"/>
        <v>3</v>
      </c>
      <c r="AB6" s="589" t="str">
        <f t="shared" ca="1" si="8"/>
        <v/>
      </c>
      <c r="AC6" s="590" t="str">
        <f t="shared" ca="1" si="20"/>
        <v/>
      </c>
      <c r="AD6" s="591">
        <f t="shared" ca="1" si="21"/>
        <v>99999</v>
      </c>
      <c r="AE6" s="587">
        <f ca="1">RANK(AD6,AD$4:AD$12,1)+INDEX($E$4:$E$12,MATCH(AB6,$F$4:$F$12,0))/100+ROW()/10000</f>
        <v>1.0406</v>
      </c>
      <c r="AF6" s="587">
        <f t="shared" ca="1" si="22"/>
        <v>3</v>
      </c>
      <c r="AG6" s="589" t="str">
        <f t="shared" ca="1" si="9"/>
        <v/>
      </c>
      <c r="AH6" s="590" t="str">
        <f t="shared" ca="1" si="23"/>
        <v/>
      </c>
      <c r="AI6" s="591">
        <f t="shared" ca="1" si="24"/>
        <v>99999</v>
      </c>
      <c r="AJ6" s="587">
        <f ca="1">RANK(AI6,AI$4:AI$12,1)+INDEX($E$4:$E$12,MATCH(AG6,$F$4:$F$12,0))/100+ROW()/10000</f>
        <v>1.0406</v>
      </c>
      <c r="AK6" s="592">
        <f t="shared" ca="1" si="25"/>
        <v>3</v>
      </c>
      <c r="AL6" s="590" t="str">
        <f t="shared" ca="1" si="10"/>
        <v/>
      </c>
      <c r="AM6" s="590" t="str">
        <f t="shared" ca="1" si="26"/>
        <v/>
      </c>
      <c r="AN6" s="591">
        <f t="shared" ca="1" si="27"/>
        <v>99999</v>
      </c>
      <c r="AO6" s="587">
        <f ca="1">RANK(AN6,AN$4:AN$12,1)+INDEX($E$4:$E$12,MATCH(AL6,$F$4:$F$12,0))/100+ROW()/10000</f>
        <v>1.0406</v>
      </c>
      <c r="AP6" s="592">
        <f t="shared" ca="1" si="28"/>
        <v>3</v>
      </c>
    </row>
    <row r="7" spans="1:42" s="2" customFormat="1" x14ac:dyDescent="0.25">
      <c r="A7" s="48"/>
      <c r="B7" s="1">
        <v>4</v>
      </c>
      <c r="C7" s="19">
        <f t="shared" ca="1" si="11"/>
        <v>2</v>
      </c>
      <c r="D7" s="1">
        <f t="shared" ca="1" si="12"/>
        <v>2.0070000000000001</v>
      </c>
      <c r="E7" s="245">
        <f t="shared" ca="1" si="13"/>
        <v>2</v>
      </c>
      <c r="F7" s="1" t="str">
        <f t="shared" ca="1" si="14"/>
        <v>Burgdorf 11</v>
      </c>
      <c r="G7" s="1">
        <f t="shared" ca="1" si="1"/>
        <v>11</v>
      </c>
      <c r="H7" s="1">
        <f t="shared" ca="1" si="2"/>
        <v>7</v>
      </c>
      <c r="I7" s="1">
        <f t="shared" ca="1" si="3"/>
        <v>4</v>
      </c>
      <c r="J7" s="1">
        <f t="shared" ca="1" si="15"/>
        <v>6</v>
      </c>
      <c r="K7" s="1">
        <f t="shared" ca="1" si="4"/>
        <v>3</v>
      </c>
      <c r="L7" s="1">
        <f t="shared" ca="1" si="5"/>
        <v>2</v>
      </c>
      <c r="M7" s="1">
        <f t="shared" ca="1" si="6"/>
        <v>0</v>
      </c>
      <c r="N7" s="1">
        <f t="shared" ca="1" si="7"/>
        <v>1</v>
      </c>
      <c r="O7" s="21"/>
      <c r="P7" s="22"/>
      <c r="V7" s="1"/>
      <c r="W7" s="589" t="str">
        <f t="shared" ca="1" si="16"/>
        <v/>
      </c>
      <c r="X7" s="590" t="str">
        <f t="shared" ca="1" si="17"/>
        <v/>
      </c>
      <c r="Y7" s="587">
        <f t="shared" ca="1" si="18"/>
        <v>99999</v>
      </c>
      <c r="Z7" s="587">
        <f ca="1">RANK(Y7,Y$4:Y$12,1)+INDEX($E$4:$E$12,MATCH(W7,$F$4:$F$12,0))/100+ROW()/10000</f>
        <v>1.0407</v>
      </c>
      <c r="AA7" s="592">
        <f t="shared" ca="1" si="19"/>
        <v>4</v>
      </c>
      <c r="AB7" s="589" t="str">
        <f t="shared" ca="1" si="8"/>
        <v/>
      </c>
      <c r="AC7" s="590" t="str">
        <f t="shared" ca="1" si="20"/>
        <v/>
      </c>
      <c r="AD7" s="591">
        <f t="shared" ca="1" si="21"/>
        <v>99999</v>
      </c>
      <c r="AE7" s="587">
        <f ca="1">RANK(AD7,AD$4:AD$12,1)+INDEX($E$4:$E$12,MATCH(AB7,$F$4:$F$12,0))/100+ROW()/10000</f>
        <v>1.0407</v>
      </c>
      <c r="AF7" s="587">
        <f t="shared" ca="1" si="22"/>
        <v>4</v>
      </c>
      <c r="AG7" s="589" t="str">
        <f t="shared" ca="1" si="9"/>
        <v/>
      </c>
      <c r="AH7" s="590" t="str">
        <f t="shared" ca="1" si="23"/>
        <v/>
      </c>
      <c r="AI7" s="591">
        <f t="shared" ca="1" si="24"/>
        <v>99999</v>
      </c>
      <c r="AJ7" s="587">
        <f ca="1">RANK(AI7,AI$4:AI$12,1)+INDEX($E$4:$E$12,MATCH(AG7,$F$4:$F$12,0))/100+ROW()/10000</f>
        <v>1.0407</v>
      </c>
      <c r="AK7" s="592">
        <f t="shared" ca="1" si="25"/>
        <v>4</v>
      </c>
      <c r="AL7" s="590" t="str">
        <f t="shared" ca="1" si="10"/>
        <v/>
      </c>
      <c r="AM7" s="590" t="str">
        <f t="shared" ca="1" si="26"/>
        <v/>
      </c>
      <c r="AN7" s="591">
        <f t="shared" ca="1" si="27"/>
        <v>99999</v>
      </c>
      <c r="AO7" s="587">
        <f ca="1">RANK(AN7,AN$4:AN$12,1)+INDEX($E$4:$E$12,MATCH(AL7,$F$4:$F$12,0))/100+ROW()/10000</f>
        <v>1.0407</v>
      </c>
      <c r="AP7" s="592">
        <f t="shared" ca="1" si="28"/>
        <v>4</v>
      </c>
    </row>
    <row r="8" spans="1:42" s="2" customFormat="1" x14ac:dyDescent="0.25">
      <c r="A8" s="48"/>
      <c r="B8" s="1">
        <v>5</v>
      </c>
      <c r="C8" s="19">
        <f t="shared" ca="1" si="11"/>
        <v>5</v>
      </c>
      <c r="D8" s="1">
        <f t="shared" ca="1" si="12"/>
        <v>14.007999999999999</v>
      </c>
      <c r="E8" s="245">
        <f t="shared" ca="1" si="13"/>
        <v>4</v>
      </c>
      <c r="F8" s="1" t="str">
        <f t="shared" si="14"/>
        <v/>
      </c>
      <c r="G8" s="1">
        <f t="shared" ca="1" si="1"/>
        <v>0</v>
      </c>
      <c r="H8" s="1">
        <f t="shared" ca="1" si="2"/>
        <v>0</v>
      </c>
      <c r="I8" s="1">
        <f t="shared" ca="1" si="3"/>
        <v>0</v>
      </c>
      <c r="J8" s="1">
        <f t="shared" ca="1" si="15"/>
        <v>0</v>
      </c>
      <c r="K8" s="1">
        <f t="shared" ca="1" si="4"/>
        <v>0</v>
      </c>
      <c r="L8" s="1">
        <f t="shared" ca="1" si="5"/>
        <v>0</v>
      </c>
      <c r="M8" s="1">
        <f t="shared" ca="1" si="6"/>
        <v>0</v>
      </c>
      <c r="N8" s="1">
        <f t="shared" ca="1" si="7"/>
        <v>0</v>
      </c>
      <c r="P8" s="22"/>
      <c r="W8" s="589" t="str">
        <f t="shared" ca="1" si="16"/>
        <v/>
      </c>
      <c r="X8" s="590" t="str">
        <f t="shared" ca="1" si="17"/>
        <v/>
      </c>
      <c r="Y8" s="587">
        <f t="shared" ca="1" si="18"/>
        <v>99999</v>
      </c>
      <c r="Z8" s="587">
        <f t="shared" ref="Z8:Z12" ca="1" si="29">RANK(Y8,Y$4:Y$12,1)+INDEX($E$4:$E$12,MATCH(W8,$F$4:$F$12,0))/100+ROW()/10000</f>
        <v>1.0407999999999999</v>
      </c>
      <c r="AA8" s="592">
        <f t="shared" ca="1" si="19"/>
        <v>5</v>
      </c>
      <c r="AB8" s="589" t="str">
        <f t="shared" ca="1" si="8"/>
        <v/>
      </c>
      <c r="AC8" s="590" t="str">
        <f t="shared" ca="1" si="20"/>
        <v/>
      </c>
      <c r="AD8" s="591">
        <f t="shared" ca="1" si="21"/>
        <v>99999</v>
      </c>
      <c r="AE8" s="587">
        <f t="shared" ref="AE8:AE12" ca="1" si="30">RANK(AD8,AD$4:AD$12,1)+INDEX($E$4:$E$12,MATCH(AB8,$F$4:$F$12,0))/100+ROW()/10000</f>
        <v>1.0407999999999999</v>
      </c>
      <c r="AF8" s="587">
        <f t="shared" ca="1" si="22"/>
        <v>5</v>
      </c>
      <c r="AG8" s="589" t="str">
        <f t="shared" ca="1" si="9"/>
        <v/>
      </c>
      <c r="AH8" s="590" t="str">
        <f t="shared" ca="1" si="23"/>
        <v/>
      </c>
      <c r="AI8" s="591">
        <f t="shared" ca="1" si="24"/>
        <v>99999</v>
      </c>
      <c r="AJ8" s="587">
        <f t="shared" ref="AJ8:AJ12" ca="1" si="31">RANK(AI8,AI$4:AI$12,1)+INDEX($E$4:$E$12,MATCH(AG8,$F$4:$F$12,0))/100+ROW()/10000</f>
        <v>1.0407999999999999</v>
      </c>
      <c r="AK8" s="592">
        <f t="shared" ca="1" si="25"/>
        <v>5</v>
      </c>
      <c r="AL8" s="590" t="str">
        <f t="shared" ca="1" si="10"/>
        <v/>
      </c>
      <c r="AM8" s="590" t="str">
        <f t="shared" ca="1" si="26"/>
        <v/>
      </c>
      <c r="AN8" s="591">
        <f t="shared" ca="1" si="27"/>
        <v>99999</v>
      </c>
      <c r="AO8" s="587">
        <f t="shared" ref="AO8:AO12" ca="1" si="32">RANK(AN8,AN$4:AN$12,1)+INDEX($E$4:$E$12,MATCH(AL8,$F$4:$F$12,0))/100+ROW()/10000</f>
        <v>1.0407999999999999</v>
      </c>
      <c r="AP8" s="592">
        <f t="shared" ca="1" si="28"/>
        <v>5</v>
      </c>
    </row>
    <row r="9" spans="1:42" s="2" customFormat="1" x14ac:dyDescent="0.25">
      <c r="A9" s="48"/>
      <c r="B9" s="1">
        <v>6</v>
      </c>
      <c r="C9" s="19">
        <f t="shared" ca="1" si="11"/>
        <v>6</v>
      </c>
      <c r="D9" s="1">
        <f t="shared" ca="1" si="12"/>
        <v>14.009</v>
      </c>
      <c r="E9" s="245">
        <f t="shared" ca="1" si="13"/>
        <v>4</v>
      </c>
      <c r="F9" s="1" t="str">
        <f t="shared" si="14"/>
        <v/>
      </c>
      <c r="G9" s="1">
        <f t="shared" ca="1" si="1"/>
        <v>0</v>
      </c>
      <c r="H9" s="1">
        <f t="shared" ca="1" si="2"/>
        <v>0</v>
      </c>
      <c r="I9" s="1">
        <f t="shared" ca="1" si="3"/>
        <v>0</v>
      </c>
      <c r="J9" s="1">
        <f t="shared" ca="1" si="15"/>
        <v>0</v>
      </c>
      <c r="K9" s="1">
        <f t="shared" ca="1" si="4"/>
        <v>0</v>
      </c>
      <c r="L9" s="1">
        <f t="shared" ca="1" si="5"/>
        <v>0</v>
      </c>
      <c r="M9" s="1">
        <f t="shared" ca="1" si="6"/>
        <v>0</v>
      </c>
      <c r="N9" s="1">
        <f t="shared" ca="1" si="7"/>
        <v>0</v>
      </c>
      <c r="P9" s="22"/>
      <c r="W9" s="589" t="str">
        <f t="shared" ca="1" si="16"/>
        <v/>
      </c>
      <c r="X9" s="590" t="str">
        <f t="shared" ca="1" si="17"/>
        <v/>
      </c>
      <c r="Y9" s="587">
        <f t="shared" ca="1" si="18"/>
        <v>99999</v>
      </c>
      <c r="Z9" s="587">
        <f t="shared" ca="1" si="29"/>
        <v>1.0408999999999999</v>
      </c>
      <c r="AA9" s="592">
        <f t="shared" ca="1" si="19"/>
        <v>6</v>
      </c>
      <c r="AB9" s="589" t="str">
        <f t="shared" ca="1" si="8"/>
        <v/>
      </c>
      <c r="AC9" s="590" t="str">
        <f t="shared" ca="1" si="20"/>
        <v/>
      </c>
      <c r="AD9" s="591">
        <f t="shared" ca="1" si="21"/>
        <v>99999</v>
      </c>
      <c r="AE9" s="587">
        <f t="shared" ca="1" si="30"/>
        <v>1.0408999999999999</v>
      </c>
      <c r="AF9" s="587">
        <f t="shared" ca="1" si="22"/>
        <v>6</v>
      </c>
      <c r="AG9" s="589" t="str">
        <f t="shared" ca="1" si="9"/>
        <v/>
      </c>
      <c r="AH9" s="590" t="str">
        <f t="shared" ca="1" si="23"/>
        <v/>
      </c>
      <c r="AI9" s="591">
        <f t="shared" ca="1" si="24"/>
        <v>99999</v>
      </c>
      <c r="AJ9" s="587">
        <f t="shared" ca="1" si="31"/>
        <v>1.0408999999999999</v>
      </c>
      <c r="AK9" s="592">
        <f t="shared" ca="1" si="25"/>
        <v>6</v>
      </c>
      <c r="AL9" s="590" t="str">
        <f t="shared" ca="1" si="10"/>
        <v/>
      </c>
      <c r="AM9" s="590" t="str">
        <f t="shared" ca="1" si="26"/>
        <v/>
      </c>
      <c r="AN9" s="591">
        <f t="shared" ca="1" si="27"/>
        <v>99999</v>
      </c>
      <c r="AO9" s="587">
        <f t="shared" ca="1" si="32"/>
        <v>1.0408999999999999</v>
      </c>
      <c r="AP9" s="592">
        <f t="shared" ca="1" si="28"/>
        <v>6</v>
      </c>
    </row>
    <row r="10" spans="1:42" s="2" customFormat="1" x14ac:dyDescent="0.25">
      <c r="A10" s="48"/>
      <c r="B10" s="1">
        <v>7</v>
      </c>
      <c r="C10" s="19">
        <f t="shared" ca="1" si="11"/>
        <v>7</v>
      </c>
      <c r="D10" s="1">
        <f t="shared" ca="1" si="12"/>
        <v>14.01</v>
      </c>
      <c r="E10" s="245">
        <f t="shared" ca="1" si="13"/>
        <v>4</v>
      </c>
      <c r="F10" s="1" t="str">
        <f t="shared" si="14"/>
        <v/>
      </c>
      <c r="G10" s="1">
        <f t="shared" ca="1" si="1"/>
        <v>0</v>
      </c>
      <c r="H10" s="1">
        <f t="shared" ca="1" si="2"/>
        <v>0</v>
      </c>
      <c r="I10" s="1">
        <f t="shared" ca="1" si="3"/>
        <v>0</v>
      </c>
      <c r="J10" s="1">
        <f t="shared" ca="1" si="15"/>
        <v>0</v>
      </c>
      <c r="K10" s="1">
        <f t="shared" ca="1" si="4"/>
        <v>0</v>
      </c>
      <c r="L10" s="1">
        <f t="shared" ca="1" si="5"/>
        <v>0</v>
      </c>
      <c r="M10" s="1">
        <f t="shared" ca="1" si="6"/>
        <v>0</v>
      </c>
      <c r="N10" s="1">
        <f t="shared" ca="1" si="7"/>
        <v>0</v>
      </c>
      <c r="P10" s="22"/>
      <c r="W10" s="589" t="str">
        <f t="shared" ca="1" si="16"/>
        <v/>
      </c>
      <c r="X10" s="590" t="str">
        <f t="shared" ca="1" si="17"/>
        <v/>
      </c>
      <c r="Y10" s="587">
        <f t="shared" ca="1" si="18"/>
        <v>99999</v>
      </c>
      <c r="Z10" s="587">
        <f t="shared" ca="1" si="29"/>
        <v>1.0409999999999999</v>
      </c>
      <c r="AA10" s="592">
        <f t="shared" ca="1" si="19"/>
        <v>7</v>
      </c>
      <c r="AB10" s="589" t="str">
        <f t="shared" ca="1" si="8"/>
        <v/>
      </c>
      <c r="AC10" s="590" t="str">
        <f t="shared" ca="1" si="20"/>
        <v/>
      </c>
      <c r="AD10" s="591">
        <f t="shared" ca="1" si="21"/>
        <v>99999</v>
      </c>
      <c r="AE10" s="587">
        <f t="shared" ca="1" si="30"/>
        <v>1.0409999999999999</v>
      </c>
      <c r="AF10" s="587">
        <f t="shared" ca="1" si="22"/>
        <v>7</v>
      </c>
      <c r="AG10" s="589" t="str">
        <f t="shared" ca="1" si="9"/>
        <v/>
      </c>
      <c r="AH10" s="590" t="str">
        <f t="shared" ca="1" si="23"/>
        <v/>
      </c>
      <c r="AI10" s="591">
        <f t="shared" ca="1" si="24"/>
        <v>99999</v>
      </c>
      <c r="AJ10" s="587">
        <f t="shared" ca="1" si="31"/>
        <v>1.0409999999999999</v>
      </c>
      <c r="AK10" s="592">
        <f t="shared" ca="1" si="25"/>
        <v>7</v>
      </c>
      <c r="AL10" s="590" t="str">
        <f t="shared" ca="1" si="10"/>
        <v/>
      </c>
      <c r="AM10" s="590" t="str">
        <f t="shared" ca="1" si="26"/>
        <v/>
      </c>
      <c r="AN10" s="591">
        <f t="shared" ca="1" si="27"/>
        <v>99999</v>
      </c>
      <c r="AO10" s="587">
        <f t="shared" ca="1" si="32"/>
        <v>1.0409999999999999</v>
      </c>
      <c r="AP10" s="592">
        <f t="shared" ca="1" si="28"/>
        <v>7</v>
      </c>
    </row>
    <row r="11" spans="1:42" s="2" customFormat="1" x14ac:dyDescent="0.25">
      <c r="A11" s="48"/>
      <c r="B11" s="1">
        <v>8</v>
      </c>
      <c r="C11" s="19">
        <f t="shared" ca="1" si="11"/>
        <v>8</v>
      </c>
      <c r="D11" s="1">
        <f t="shared" ca="1" si="12"/>
        <v>14.010999999999999</v>
      </c>
      <c r="E11" s="245">
        <f t="shared" ca="1" si="13"/>
        <v>4</v>
      </c>
      <c r="F11" s="1" t="str">
        <f t="shared" si="14"/>
        <v/>
      </c>
      <c r="G11" s="1">
        <f t="shared" ca="1" si="1"/>
        <v>0</v>
      </c>
      <c r="H11" s="1">
        <f t="shared" ca="1" si="2"/>
        <v>0</v>
      </c>
      <c r="I11" s="1">
        <f t="shared" ca="1" si="3"/>
        <v>0</v>
      </c>
      <c r="J11" s="1">
        <f t="shared" ca="1" si="15"/>
        <v>0</v>
      </c>
      <c r="K11" s="1">
        <f t="shared" ca="1" si="4"/>
        <v>0</v>
      </c>
      <c r="L11" s="1">
        <f t="shared" ca="1" si="5"/>
        <v>0</v>
      </c>
      <c r="M11" s="1">
        <f t="shared" ca="1" si="6"/>
        <v>0</v>
      </c>
      <c r="N11" s="1">
        <f t="shared" ca="1" si="7"/>
        <v>0</v>
      </c>
      <c r="O11" s="1"/>
      <c r="P11" s="1"/>
      <c r="Q11" s="1"/>
      <c r="R11" s="1"/>
      <c r="S11" s="1"/>
      <c r="T11" s="1"/>
      <c r="U11" s="1"/>
      <c r="V11" s="1"/>
      <c r="W11" s="589" t="str">
        <f t="shared" ca="1" si="16"/>
        <v/>
      </c>
      <c r="X11" s="590" t="str">
        <f t="shared" ca="1" si="17"/>
        <v/>
      </c>
      <c r="Y11" s="587">
        <f t="shared" ca="1" si="18"/>
        <v>99999</v>
      </c>
      <c r="Z11" s="587">
        <f t="shared" ca="1" si="29"/>
        <v>1.0411000000000001</v>
      </c>
      <c r="AA11" s="592">
        <f t="shared" ca="1" si="19"/>
        <v>8</v>
      </c>
      <c r="AB11" s="589" t="str">
        <f t="shared" ca="1" si="8"/>
        <v/>
      </c>
      <c r="AC11" s="590" t="str">
        <f t="shared" ca="1" si="20"/>
        <v/>
      </c>
      <c r="AD11" s="591">
        <f t="shared" ca="1" si="21"/>
        <v>99999</v>
      </c>
      <c r="AE11" s="587">
        <f t="shared" ca="1" si="30"/>
        <v>1.0411000000000001</v>
      </c>
      <c r="AF11" s="587">
        <f t="shared" ca="1" si="22"/>
        <v>8</v>
      </c>
      <c r="AG11" s="589" t="str">
        <f t="shared" ca="1" si="9"/>
        <v/>
      </c>
      <c r="AH11" s="590" t="str">
        <f t="shared" ca="1" si="23"/>
        <v/>
      </c>
      <c r="AI11" s="591">
        <f t="shared" ca="1" si="24"/>
        <v>99999</v>
      </c>
      <c r="AJ11" s="587">
        <f t="shared" ca="1" si="31"/>
        <v>1.0411000000000001</v>
      </c>
      <c r="AK11" s="592">
        <f t="shared" ca="1" si="25"/>
        <v>8</v>
      </c>
      <c r="AL11" s="590" t="str">
        <f t="shared" ca="1" si="10"/>
        <v/>
      </c>
      <c r="AM11" s="590" t="str">
        <f t="shared" ca="1" si="26"/>
        <v/>
      </c>
      <c r="AN11" s="591">
        <f t="shared" ca="1" si="27"/>
        <v>99999</v>
      </c>
      <c r="AO11" s="587">
        <f t="shared" ca="1" si="32"/>
        <v>1.0411000000000001</v>
      </c>
      <c r="AP11" s="592">
        <f t="shared" ca="1" si="28"/>
        <v>8</v>
      </c>
    </row>
    <row r="12" spans="1:42" s="2" customFormat="1" ht="12" thickBot="1" x14ac:dyDescent="0.3">
      <c r="A12" s="48"/>
      <c r="B12" s="1">
        <v>9</v>
      </c>
      <c r="C12" s="20">
        <f t="shared" ca="1" si="11"/>
        <v>9</v>
      </c>
      <c r="D12" s="1">
        <f t="shared" ca="1" si="12"/>
        <v>14.012</v>
      </c>
      <c r="E12" s="245">
        <f t="shared" ca="1" si="13"/>
        <v>4</v>
      </c>
      <c r="F12" s="1" t="str">
        <f t="shared" si="14"/>
        <v/>
      </c>
      <c r="G12" s="1">
        <f t="shared" ca="1" si="1"/>
        <v>0</v>
      </c>
      <c r="H12" s="1">
        <f t="shared" ca="1" si="2"/>
        <v>0</v>
      </c>
      <c r="I12" s="1">
        <f t="shared" ca="1" si="3"/>
        <v>0</v>
      </c>
      <c r="J12" s="1">
        <f t="shared" ca="1" si="15"/>
        <v>0</v>
      </c>
      <c r="K12" s="25">
        <f t="shared" ca="1" si="4"/>
        <v>0</v>
      </c>
      <c r="L12" s="1">
        <f t="shared" ca="1" si="5"/>
        <v>0</v>
      </c>
      <c r="M12" s="1">
        <f t="shared" ca="1" si="6"/>
        <v>0</v>
      </c>
      <c r="N12" s="1">
        <f t="shared" ca="1" si="7"/>
        <v>0</v>
      </c>
      <c r="O12" s="1"/>
      <c r="P12" s="1"/>
      <c r="Q12" s="1"/>
      <c r="R12" s="1"/>
      <c r="S12" s="1"/>
      <c r="T12" s="1"/>
      <c r="U12" s="1"/>
      <c r="V12" s="1"/>
      <c r="W12" s="593" t="str">
        <f t="shared" ca="1" si="16"/>
        <v/>
      </c>
      <c r="X12" s="594" t="str">
        <f t="shared" ca="1" si="17"/>
        <v/>
      </c>
      <c r="Y12" s="595">
        <f t="shared" ca="1" si="18"/>
        <v>99999</v>
      </c>
      <c r="Z12" s="595">
        <f t="shared" ca="1" si="29"/>
        <v>1.0412000000000001</v>
      </c>
      <c r="AA12" s="596">
        <f t="shared" ca="1" si="19"/>
        <v>9</v>
      </c>
      <c r="AB12" s="593" t="str">
        <f t="shared" ca="1" si="8"/>
        <v/>
      </c>
      <c r="AC12" s="594" t="str">
        <f t="shared" ca="1" si="20"/>
        <v/>
      </c>
      <c r="AD12" s="597">
        <f t="shared" ca="1" si="21"/>
        <v>99999</v>
      </c>
      <c r="AE12" s="595">
        <f t="shared" ca="1" si="30"/>
        <v>1.0412000000000001</v>
      </c>
      <c r="AF12" s="595">
        <f t="shared" ca="1" si="22"/>
        <v>9</v>
      </c>
      <c r="AG12" s="593" t="str">
        <f t="shared" ca="1" si="9"/>
        <v/>
      </c>
      <c r="AH12" s="594" t="str">
        <f t="shared" ca="1" si="23"/>
        <v/>
      </c>
      <c r="AI12" s="597">
        <f t="shared" ca="1" si="24"/>
        <v>99999</v>
      </c>
      <c r="AJ12" s="595">
        <f t="shared" ca="1" si="31"/>
        <v>1.0412000000000001</v>
      </c>
      <c r="AK12" s="596">
        <f t="shared" ca="1" si="25"/>
        <v>9</v>
      </c>
      <c r="AL12" s="594" t="str">
        <f t="shared" ca="1" si="10"/>
        <v/>
      </c>
      <c r="AM12" s="594" t="str">
        <f t="shared" ca="1" si="26"/>
        <v/>
      </c>
      <c r="AN12" s="597">
        <f t="shared" ca="1" si="27"/>
        <v>99999</v>
      </c>
      <c r="AO12" s="595">
        <f t="shared" ca="1" si="32"/>
        <v>1.0412000000000001</v>
      </c>
      <c r="AP12" s="596">
        <f t="shared" ca="1" si="28"/>
        <v>9</v>
      </c>
    </row>
    <row r="13" spans="1:42" s="2" customFormat="1" ht="12" thickTop="1" x14ac:dyDescent="0.25">
      <c r="B13" s="1">
        <f ca="1">$F$13*($F$13-1)</f>
        <v>12</v>
      </c>
      <c r="C13" s="1"/>
      <c r="D13" s="1"/>
      <c r="E13" s="1"/>
      <c r="F13" s="1">
        <f ca="1">9-COUNTBLANK($F$4:$F$12)</f>
        <v>4</v>
      </c>
      <c r="G13" s="1"/>
      <c r="H13" s="1"/>
      <c r="I13" s="1"/>
      <c r="J13" s="1"/>
      <c r="K13" s="24">
        <f ca="1">QUOTIENT(SUM(K4:K12),2)</f>
        <v>6</v>
      </c>
      <c r="L13" s="1"/>
      <c r="M13" s="1"/>
      <c r="N13" s="1"/>
      <c r="O13" s="1"/>
      <c r="P13" s="1"/>
      <c r="Q13" s="1"/>
      <c r="R13" s="1"/>
      <c r="S13" s="1"/>
      <c r="T13" s="1"/>
      <c r="U13" s="1"/>
      <c r="V13" s="1"/>
      <c r="Y13" s="1"/>
      <c r="Z13" s="1"/>
    </row>
    <row r="14" spans="1:42" s="2" customFormat="1" x14ac:dyDescent="0.25">
      <c r="O14" s="1"/>
      <c r="P14" s="1"/>
      <c r="Q14" s="1"/>
      <c r="R14" s="1"/>
      <c r="S14" s="1"/>
      <c r="T14" s="1"/>
      <c r="U14" s="1"/>
      <c r="V14" s="1"/>
      <c r="W14" s="1"/>
      <c r="Y14" s="1"/>
      <c r="Z14" s="1"/>
    </row>
    <row r="15" spans="1:42" s="2" customFormat="1" x14ac:dyDescent="0.25">
      <c r="O15" s="10"/>
      <c r="AD15" s="780" t="s">
        <v>190</v>
      </c>
      <c r="AE15" s="781"/>
      <c r="AF15" s="781"/>
      <c r="AG15" s="781"/>
      <c r="AH15" s="782"/>
      <c r="AI15" s="2" t="b">
        <f>(Einstellungen!$B$9=Sprache!$E$76)</f>
        <v>0</v>
      </c>
      <c r="AK15" s="48"/>
    </row>
    <row r="16" spans="1:42" s="2" customFormat="1" ht="15" thickBot="1" x14ac:dyDescent="0.3">
      <c r="B16" s="1" t="s">
        <v>6</v>
      </c>
      <c r="C16" s="23" t="s">
        <v>99</v>
      </c>
      <c r="D16" s="23" t="s">
        <v>105</v>
      </c>
      <c r="E16" s="23" t="s">
        <v>106</v>
      </c>
      <c r="F16" s="23" t="s">
        <v>107</v>
      </c>
      <c r="G16" s="23" t="s">
        <v>108</v>
      </c>
      <c r="H16" s="23" t="s">
        <v>109</v>
      </c>
      <c r="I16" s="23" t="s">
        <v>110</v>
      </c>
      <c r="J16" s="23" t="s">
        <v>111</v>
      </c>
      <c r="K16" s="23" t="s">
        <v>112</v>
      </c>
      <c r="L16" s="9" t="s">
        <v>113</v>
      </c>
      <c r="M16" s="23" t="s">
        <v>98</v>
      </c>
      <c r="N16" s="23" t="s">
        <v>15</v>
      </c>
      <c r="O16" s="27">
        <v>1</v>
      </c>
      <c r="P16" s="1">
        <v>2</v>
      </c>
      <c r="Q16" s="1">
        <v>3</v>
      </c>
      <c r="R16" s="1">
        <v>4</v>
      </c>
      <c r="S16" s="1">
        <v>5</v>
      </c>
      <c r="T16" s="1">
        <v>6</v>
      </c>
      <c r="U16" s="1">
        <v>7</v>
      </c>
      <c r="V16" s="1">
        <v>8</v>
      </c>
      <c r="W16" s="9" t="s">
        <v>100</v>
      </c>
      <c r="X16" s="184" t="s">
        <v>176</v>
      </c>
      <c r="Y16" s="9" t="s">
        <v>223</v>
      </c>
      <c r="Z16" s="184" t="s">
        <v>224</v>
      </c>
      <c r="AA16" s="1" t="s">
        <v>112</v>
      </c>
      <c r="AB16" s="1" t="s">
        <v>111</v>
      </c>
      <c r="AC16" s="1" t="s">
        <v>109</v>
      </c>
      <c r="AD16" s="240" t="s">
        <v>112</v>
      </c>
      <c r="AE16" s="244" t="s">
        <v>188</v>
      </c>
      <c r="AF16" s="1" t="s">
        <v>188</v>
      </c>
      <c r="AG16" s="1" t="s">
        <v>189</v>
      </c>
      <c r="AH16" s="184" t="s">
        <v>176</v>
      </c>
    </row>
    <row r="17" spans="2:80" s="2" customFormat="1" ht="12" thickTop="1" x14ac:dyDescent="0.25">
      <c r="C17" s="2" t="str">
        <f ca="1">$Q64</f>
        <v>Thun</v>
      </c>
      <c r="D17" s="1">
        <f t="shared" ref="D17:G25" ca="1" si="33">K4</f>
        <v>3</v>
      </c>
      <c r="E17" s="1">
        <f t="shared" ca="1" si="33"/>
        <v>1</v>
      </c>
      <c r="F17" s="1">
        <f t="shared" ca="1" si="33"/>
        <v>0</v>
      </c>
      <c r="G17" s="1">
        <f t="shared" ca="1" si="33"/>
        <v>2</v>
      </c>
      <c r="H17" s="1">
        <f t="shared" ref="H17:K25" ca="1" si="34">G4</f>
        <v>9</v>
      </c>
      <c r="I17" s="1">
        <f t="shared" ca="1" si="34"/>
        <v>15</v>
      </c>
      <c r="J17" s="1">
        <f t="shared" ca="1" si="34"/>
        <v>-6</v>
      </c>
      <c r="K17" s="1">
        <f t="shared" ca="1" si="34"/>
        <v>3</v>
      </c>
      <c r="L17" s="26">
        <f t="shared" ref="L17:L25" ca="1" si="35">K17*$F$64+(J17+$H$65)*$F$65+H17*$F$66</f>
        <v>3494009</v>
      </c>
      <c r="M17" s="11">
        <f ca="1">IF($AI$15,COUNTIF($K$17:$K$25,K17),COUNTIF($L$17:$L$25,L17))</f>
        <v>1</v>
      </c>
      <c r="N17" s="11">
        <f t="array" aca="1" ref="N17" ca="1">IF($AI$15,SUM(($K$17:$K$25&gt;=K17)/COUNTIF($K$17:$K$25,$K$17:$K$25)),SUM(($L$17:$L$25&gt;=L17)/COUNTIF($L$17:$L$25,$L$17:$L$25)))</f>
        <v>3</v>
      </c>
      <c r="O17" s="49" t="str">
        <f t="shared" ref="O17:O25" ca="1" si="36">IF(AND(M17&gt;1,N17=1),C17,"")</f>
        <v/>
      </c>
      <c r="P17" s="50" t="str">
        <f t="shared" ref="P17:P25" ca="1" si="37">IF(AND(M17&gt;1,N17=2),C17,"")</f>
        <v/>
      </c>
      <c r="Q17" s="50" t="str">
        <f t="shared" ref="Q17:Q25" ca="1" si="38">IF(AND(M17&gt;1,N17=3),C17,"")</f>
        <v/>
      </c>
      <c r="R17" s="50" t="str">
        <f t="shared" ref="R17:R25" ca="1" si="39">IF(AND(M17&gt;1,N17=4),C17,"")</f>
        <v/>
      </c>
      <c r="S17" s="50" t="str">
        <f t="shared" ref="S17:S25" ca="1" si="40">IF(AND(M17&gt;1,N17=5),C17,"")</f>
        <v/>
      </c>
      <c r="T17" s="50" t="str">
        <f t="shared" ref="T17:T25" ca="1" si="41">IF(AND($M17&gt;1,$N17=6),$C17,"")</f>
        <v/>
      </c>
      <c r="U17" s="50" t="str">
        <f t="shared" ref="U17:U25" ca="1" si="42">IF(AND($M17&gt;1,$N17=7),$C17,"")</f>
        <v/>
      </c>
      <c r="V17" s="51" t="str">
        <f t="shared" ref="V17:V25" ca="1" si="43">IF(AND($M17&gt;1,$N17=8),$C17,"")</f>
        <v/>
      </c>
      <c r="W17" s="59">
        <f ca="1">AA17*$F$64+(AB17+$H$65)*$F$65+AC17*$F$66</f>
        <v>500000</v>
      </c>
      <c r="X17" s="18">
        <f ca="1">RANK($L17,$L$17:$L$25)+RANK($W17,$W$17:$W$25)/100+(9-$Y17)/10000</f>
        <v>3.0108999999999999</v>
      </c>
      <c r="Y17" s="1">
        <f>'Endrunde 4'!$AF19</f>
        <v>0</v>
      </c>
      <c r="Z17" s="1">
        <f ca="1">RANK($W17,$W$17:$W$25)+(9-$Y17)/10</f>
        <v>1.9</v>
      </c>
      <c r="AA17" s="1">
        <f ca="1">SUM(E30:BP30)</f>
        <v>0</v>
      </c>
      <c r="AB17" s="1">
        <f ca="1">SUM(E41:BP41)</f>
        <v>0</v>
      </c>
      <c r="AC17" s="1">
        <f ca="1">SUM(E52:BP52)</f>
        <v>0</v>
      </c>
      <c r="AD17" s="239">
        <f ca="1">RANK($K17,$K$17:$K$25)</f>
        <v>3</v>
      </c>
      <c r="AE17" s="26">
        <f ca="1">(J17+$H$65)*$F$65+H17*$F$66</f>
        <v>494009</v>
      </c>
      <c r="AF17" s="1">
        <f ca="1">RANK($AE17,$AE$17:$AE$25)</f>
        <v>3</v>
      </c>
      <c r="AG17" s="1">
        <f ca="1">RANK($W17,$W$17:$W$25)</f>
        <v>1</v>
      </c>
      <c r="AH17" s="241">
        <f ca="1">AD17+AG17/100+AF17/10000+(10-Y17)/1000000</f>
        <v>3.01031</v>
      </c>
      <c r="AI17" s="1"/>
    </row>
    <row r="18" spans="2:80" s="2" customFormat="1" x14ac:dyDescent="0.25">
      <c r="C18" s="2" t="str">
        <f t="shared" ref="C18:C25" ca="1" si="44">$Q65</f>
        <v>Thun 13_2</v>
      </c>
      <c r="D18" s="1">
        <f t="shared" ca="1" si="33"/>
        <v>3</v>
      </c>
      <c r="E18" s="1">
        <f t="shared" ca="1" si="33"/>
        <v>3</v>
      </c>
      <c r="F18" s="1">
        <f t="shared" ca="1" si="33"/>
        <v>0</v>
      </c>
      <c r="G18" s="1">
        <f t="shared" ca="1" si="33"/>
        <v>0</v>
      </c>
      <c r="H18" s="1">
        <f t="shared" ca="1" si="34"/>
        <v>17</v>
      </c>
      <c r="I18" s="1">
        <f t="shared" ca="1" si="34"/>
        <v>5</v>
      </c>
      <c r="J18" s="1">
        <f t="shared" ca="1" si="34"/>
        <v>12</v>
      </c>
      <c r="K18" s="1">
        <f t="shared" ca="1" si="34"/>
        <v>9</v>
      </c>
      <c r="L18" s="26">
        <f t="shared" ca="1" si="35"/>
        <v>9512017</v>
      </c>
      <c r="M18" s="11">
        <f t="shared" ref="M18:M25" ca="1" si="45">IF($AI$15,COUNTIF($K$17:$K$25,K18),COUNTIF($L$17:$L$25,L18))</f>
        <v>1</v>
      </c>
      <c r="N18" s="11">
        <f t="array" aca="1" ref="N18" ca="1">IF($AI$15,SUM(($K$17:$K$25&gt;=K18)/COUNTIF($K$17:$K$25,$K$17:$K$25)),SUM(($L$17:$L$25&gt;=L18)/COUNTIF($L$17:$L$25,$L$17:$L$25)))</f>
        <v>1</v>
      </c>
      <c r="O18" s="4" t="str">
        <f t="shared" ca="1" si="36"/>
        <v/>
      </c>
      <c r="P18" s="2" t="str">
        <f t="shared" ca="1" si="37"/>
        <v/>
      </c>
      <c r="Q18" s="2" t="str">
        <f t="shared" ca="1" si="38"/>
        <v/>
      </c>
      <c r="R18" s="2" t="str">
        <f t="shared" ca="1" si="39"/>
        <v/>
      </c>
      <c r="S18" s="2" t="str">
        <f t="shared" ca="1" si="40"/>
        <v/>
      </c>
      <c r="T18" s="2" t="str">
        <f t="shared" ca="1" si="41"/>
        <v/>
      </c>
      <c r="U18" s="2" t="str">
        <f t="shared" ca="1" si="42"/>
        <v/>
      </c>
      <c r="V18" s="52" t="str">
        <f t="shared" ca="1" si="43"/>
        <v/>
      </c>
      <c r="W18" s="59">
        <f ca="1">AA18*$F$64+(AB18+$H$65)*$F$65+AC18*$F$66</f>
        <v>500000</v>
      </c>
      <c r="X18" s="19">
        <f t="shared" ref="X18:X25" ca="1" si="46">RANK($L18,$L$17:$L$25)+RANK($W18,$W$17:$W$25)/100+(9-$Y18)/10000</f>
        <v>1.0108999999999999</v>
      </c>
      <c r="Y18" s="1">
        <f>'Endrunde 4'!$AF20</f>
        <v>0</v>
      </c>
      <c r="Z18" s="1">
        <f t="shared" ref="Z18:Z25" ca="1" si="47">RANK($W18,$W$17:$W$25)+(9-$Y18)/10</f>
        <v>1.9</v>
      </c>
      <c r="AA18" s="1">
        <f t="shared" ref="AA18:AA25" ca="1" si="48">SUM(E31:BP31)</f>
        <v>0</v>
      </c>
      <c r="AB18" s="1">
        <f t="shared" ref="AB18:AB25" ca="1" si="49">SUM(E42:BP42)</f>
        <v>0</v>
      </c>
      <c r="AC18" s="1">
        <f t="shared" ref="AC18:AC25" ca="1" si="50">SUM(E53:BP53)</f>
        <v>0</v>
      </c>
      <c r="AD18" s="239">
        <f t="shared" ref="AD18:AD25" ca="1" si="51">RANK($K18,$K$17:$K$25)</f>
        <v>1</v>
      </c>
      <c r="AE18" s="26">
        <f ca="1">(J18+$H$65)*$F$65+H18*$F$66</f>
        <v>512017</v>
      </c>
      <c r="AF18" s="1">
        <f t="shared" ref="AF18:AF25" ca="1" si="52">RANK($AE18,$AE$17:$AE$25)</f>
        <v>1</v>
      </c>
      <c r="AG18" s="1">
        <f t="shared" ref="AG18:AG25" ca="1" si="53">RANK($W18,$W$17:$W$25)</f>
        <v>1</v>
      </c>
      <c r="AH18" s="242">
        <f t="shared" ref="AH18:AH25" ca="1" si="54">AD18+AG18/100+AF18/10000+(10-Y18)/1000000</f>
        <v>1.0101100000000001</v>
      </c>
      <c r="AI18" s="1"/>
    </row>
    <row r="19" spans="2:80" s="2" customFormat="1" x14ac:dyDescent="0.25">
      <c r="C19" s="2" t="str">
        <f t="shared" ca="1" si="44"/>
        <v>Murten 2</v>
      </c>
      <c r="D19" s="1">
        <f t="shared" ca="1" si="33"/>
        <v>3</v>
      </c>
      <c r="E19" s="1">
        <f t="shared" ca="1" si="33"/>
        <v>0</v>
      </c>
      <c r="F19" s="1">
        <f t="shared" ca="1" si="33"/>
        <v>0</v>
      </c>
      <c r="G19" s="1">
        <f t="shared" ca="1" si="33"/>
        <v>3</v>
      </c>
      <c r="H19" s="1">
        <f t="shared" ca="1" si="34"/>
        <v>5</v>
      </c>
      <c r="I19" s="1">
        <f t="shared" ca="1" si="34"/>
        <v>15</v>
      </c>
      <c r="J19" s="1">
        <f t="shared" ca="1" si="34"/>
        <v>-10</v>
      </c>
      <c r="K19" s="1">
        <f t="shared" ca="1" si="34"/>
        <v>0</v>
      </c>
      <c r="L19" s="26">
        <f t="shared" ca="1" si="35"/>
        <v>490005</v>
      </c>
      <c r="M19" s="11">
        <f t="shared" ca="1" si="45"/>
        <v>1</v>
      </c>
      <c r="N19" s="11">
        <f t="array" aca="1" ref="N19" ca="1">IF($AI$15,SUM(($K$17:$K$25&gt;=K19)/COUNTIF($K$17:$K$25,$K$17:$K$25)),SUM(($L$17:$L$25&gt;=L19)/COUNTIF($L$17:$L$25,$L$17:$L$25)))</f>
        <v>5.0000000000000009</v>
      </c>
      <c r="O19" s="4" t="str">
        <f t="shared" ca="1" si="36"/>
        <v/>
      </c>
      <c r="P19" s="2" t="str">
        <f t="shared" ca="1" si="37"/>
        <v/>
      </c>
      <c r="Q19" s="2" t="str">
        <f t="shared" ca="1" si="38"/>
        <v/>
      </c>
      <c r="R19" s="2" t="str">
        <f t="shared" ca="1" si="39"/>
        <v/>
      </c>
      <c r="S19" s="2" t="str">
        <f t="shared" ca="1" si="40"/>
        <v/>
      </c>
      <c r="T19" s="2" t="str">
        <f t="shared" ca="1" si="41"/>
        <v/>
      </c>
      <c r="U19" s="2" t="str">
        <f t="shared" ca="1" si="42"/>
        <v/>
      </c>
      <c r="V19" s="52" t="str">
        <f t="shared" ca="1" si="43"/>
        <v/>
      </c>
      <c r="W19" s="59">
        <f ca="1">AA19*$F$64+(AB19+$H$65)*$F$65+AC19*$F$66</f>
        <v>500000</v>
      </c>
      <c r="X19" s="19">
        <f t="shared" ca="1" si="46"/>
        <v>9.0108999999999995</v>
      </c>
      <c r="Y19" s="1">
        <f>'Endrunde 4'!$AF21</f>
        <v>0</v>
      </c>
      <c r="Z19" s="1">
        <f t="shared" ca="1" si="47"/>
        <v>1.9</v>
      </c>
      <c r="AA19" s="1">
        <f t="shared" ca="1" si="48"/>
        <v>0</v>
      </c>
      <c r="AB19" s="1">
        <f t="shared" ca="1" si="49"/>
        <v>0</v>
      </c>
      <c r="AC19" s="1">
        <f t="shared" ca="1" si="50"/>
        <v>0</v>
      </c>
      <c r="AD19" s="239">
        <f t="shared" ca="1" si="51"/>
        <v>4</v>
      </c>
      <c r="AE19" s="26">
        <f ca="1">(J19+$H$65)*$F$65+H19*$F$66</f>
        <v>490005</v>
      </c>
      <c r="AF19" s="1">
        <f t="shared" ca="1" si="52"/>
        <v>4</v>
      </c>
      <c r="AG19" s="1">
        <f t="shared" ca="1" si="53"/>
        <v>1</v>
      </c>
      <c r="AH19" s="242">
        <f t="shared" ca="1" si="54"/>
        <v>4.0104099999999994</v>
      </c>
      <c r="AI19" s="1"/>
    </row>
    <row r="20" spans="2:80" s="2" customFormat="1" x14ac:dyDescent="0.25">
      <c r="C20" s="2" t="str">
        <f t="shared" ca="1" si="44"/>
        <v>Burgdorf 11</v>
      </c>
      <c r="D20" s="1">
        <f t="shared" ca="1" si="33"/>
        <v>3</v>
      </c>
      <c r="E20" s="1">
        <f t="shared" ca="1" si="33"/>
        <v>2</v>
      </c>
      <c r="F20" s="1">
        <f t="shared" ca="1" si="33"/>
        <v>0</v>
      </c>
      <c r="G20" s="1">
        <f t="shared" ca="1" si="33"/>
        <v>1</v>
      </c>
      <c r="H20" s="1">
        <f t="shared" ca="1" si="34"/>
        <v>11</v>
      </c>
      <c r="I20" s="1">
        <f t="shared" ca="1" si="34"/>
        <v>7</v>
      </c>
      <c r="J20" s="1">
        <f t="shared" ca="1" si="34"/>
        <v>4</v>
      </c>
      <c r="K20" s="1">
        <f t="shared" ca="1" si="34"/>
        <v>6</v>
      </c>
      <c r="L20" s="26">
        <f t="shared" ca="1" si="35"/>
        <v>6504011</v>
      </c>
      <c r="M20" s="11">
        <f t="shared" ca="1" si="45"/>
        <v>1</v>
      </c>
      <c r="N20" s="11">
        <f t="array" aca="1" ref="N20" ca="1">IF($AI$15,SUM(($K$17:$K$25&gt;=K20)/COUNTIF($K$17:$K$25,$K$17:$K$25)),SUM(($L$17:$L$25&gt;=L20)/COUNTIF($L$17:$L$25,$L$17:$L$25)))</f>
        <v>2</v>
      </c>
      <c r="O20" s="4" t="str">
        <f t="shared" ca="1" si="36"/>
        <v/>
      </c>
      <c r="P20" s="2" t="str">
        <f t="shared" ca="1" si="37"/>
        <v/>
      </c>
      <c r="Q20" s="2" t="str">
        <f t="shared" ca="1" si="38"/>
        <v/>
      </c>
      <c r="R20" s="2" t="str">
        <f t="shared" ca="1" si="39"/>
        <v/>
      </c>
      <c r="S20" s="2" t="str">
        <f t="shared" ca="1" si="40"/>
        <v/>
      </c>
      <c r="T20" s="2" t="str">
        <f t="shared" ca="1" si="41"/>
        <v/>
      </c>
      <c r="U20" s="2" t="str">
        <f t="shared" ca="1" si="42"/>
        <v/>
      </c>
      <c r="V20" s="52" t="str">
        <f t="shared" ca="1" si="43"/>
        <v/>
      </c>
      <c r="W20" s="59">
        <f ca="1">AA20*$F$64+(AB20+$H$65)*$F$65+AC20*$F$66</f>
        <v>500000</v>
      </c>
      <c r="X20" s="19">
        <f t="shared" ca="1" si="46"/>
        <v>2.0108999999999999</v>
      </c>
      <c r="Y20" s="1">
        <f>'Endrunde 4'!$AF22</f>
        <v>0</v>
      </c>
      <c r="Z20" s="1">
        <f t="shared" ca="1" si="47"/>
        <v>1.9</v>
      </c>
      <c r="AA20" s="1">
        <f t="shared" ca="1" si="48"/>
        <v>0</v>
      </c>
      <c r="AB20" s="1">
        <f t="shared" ca="1" si="49"/>
        <v>0</v>
      </c>
      <c r="AC20" s="1">
        <f t="shared" ca="1" si="50"/>
        <v>0</v>
      </c>
      <c r="AD20" s="239">
        <f t="shared" ca="1" si="51"/>
        <v>2</v>
      </c>
      <c r="AE20" s="26">
        <f ca="1">(J20+$H$65)*$F$65+H20*$F$66</f>
        <v>504011</v>
      </c>
      <c r="AF20" s="1">
        <f t="shared" ca="1" si="52"/>
        <v>2</v>
      </c>
      <c r="AG20" s="1">
        <f t="shared" ca="1" si="53"/>
        <v>1</v>
      </c>
      <c r="AH20" s="242">
        <f t="shared" ca="1" si="54"/>
        <v>2.0102099999999998</v>
      </c>
      <c r="AI20" s="1"/>
    </row>
    <row r="21" spans="2:80" s="2" customFormat="1" x14ac:dyDescent="0.25">
      <c r="C21" s="2" t="str">
        <f t="shared" si="44"/>
        <v/>
      </c>
      <c r="D21" s="1">
        <f t="shared" ca="1" si="33"/>
        <v>0</v>
      </c>
      <c r="E21" s="1">
        <f t="shared" ca="1" si="33"/>
        <v>0</v>
      </c>
      <c r="F21" s="1">
        <f t="shared" ca="1" si="33"/>
        <v>0</v>
      </c>
      <c r="G21" s="1">
        <f t="shared" ca="1" si="33"/>
        <v>0</v>
      </c>
      <c r="H21" s="1">
        <f t="shared" ca="1" si="34"/>
        <v>0</v>
      </c>
      <c r="I21" s="1">
        <f t="shared" ca="1" si="34"/>
        <v>0</v>
      </c>
      <c r="J21" s="1">
        <f t="shared" ca="1" si="34"/>
        <v>0</v>
      </c>
      <c r="K21" s="1">
        <f t="shared" ca="1" si="34"/>
        <v>0</v>
      </c>
      <c r="L21" s="26">
        <f t="shared" ca="1" si="35"/>
        <v>500000</v>
      </c>
      <c r="M21" s="11">
        <f t="shared" ca="1" si="45"/>
        <v>5</v>
      </c>
      <c r="N21" s="11">
        <f t="array" aca="1" ref="N21" ca="1">IF($AI$15,SUM(($K$17:$K$25&gt;=K21)/COUNTIF($K$17:$K$25,$K$17:$K$25)),SUM(($L$17:$L$25&gt;=L21)/COUNTIF($L$17:$L$25,$L$17:$L$25)))</f>
        <v>4.0000000000000009</v>
      </c>
      <c r="O21" s="4" t="str">
        <f t="shared" ca="1" si="36"/>
        <v/>
      </c>
      <c r="P21" s="2" t="str">
        <f t="shared" ca="1" si="37"/>
        <v/>
      </c>
      <c r="Q21" s="2" t="str">
        <f t="shared" ca="1" si="38"/>
        <v/>
      </c>
      <c r="R21" s="2" t="str">
        <f t="shared" ca="1" si="39"/>
        <v/>
      </c>
      <c r="S21" s="2" t="str">
        <f t="shared" ca="1" si="40"/>
        <v/>
      </c>
      <c r="T21" s="2" t="str">
        <f t="shared" ca="1" si="41"/>
        <v/>
      </c>
      <c r="U21" s="2" t="str">
        <f t="shared" ca="1" si="42"/>
        <v/>
      </c>
      <c r="V21" s="52" t="str">
        <f t="shared" ca="1" si="43"/>
        <v/>
      </c>
      <c r="W21" s="59">
        <v>0</v>
      </c>
      <c r="X21" s="19">
        <f t="shared" ca="1" si="46"/>
        <v>4.0508999999999995</v>
      </c>
      <c r="Y21" s="1">
        <v>0</v>
      </c>
      <c r="Z21" s="1">
        <f t="shared" ca="1" si="47"/>
        <v>5.9</v>
      </c>
      <c r="AA21" s="1">
        <f t="shared" ca="1" si="48"/>
        <v>0</v>
      </c>
      <c r="AB21" s="1">
        <f t="shared" ca="1" si="49"/>
        <v>0</v>
      </c>
      <c r="AC21" s="1">
        <f t="shared" ca="1" si="50"/>
        <v>0</v>
      </c>
      <c r="AD21" s="239">
        <f t="shared" ca="1" si="51"/>
        <v>4</v>
      </c>
      <c r="AE21" s="26">
        <v>0</v>
      </c>
      <c r="AF21" s="1">
        <f t="shared" ca="1" si="52"/>
        <v>5</v>
      </c>
      <c r="AG21" s="1">
        <f t="shared" ca="1" si="53"/>
        <v>5</v>
      </c>
      <c r="AH21" s="242">
        <f t="shared" ca="1" si="54"/>
        <v>4.0505099999999992</v>
      </c>
      <c r="AI21" s="1"/>
    </row>
    <row r="22" spans="2:80" s="2" customFormat="1" x14ac:dyDescent="0.25">
      <c r="C22" s="2" t="str">
        <f t="shared" si="44"/>
        <v/>
      </c>
      <c r="D22" s="1">
        <f t="shared" ca="1" si="33"/>
        <v>0</v>
      </c>
      <c r="E22" s="1">
        <f t="shared" ca="1" si="33"/>
        <v>0</v>
      </c>
      <c r="F22" s="1">
        <f t="shared" ca="1" si="33"/>
        <v>0</v>
      </c>
      <c r="G22" s="1">
        <f t="shared" ca="1" si="33"/>
        <v>0</v>
      </c>
      <c r="H22" s="1">
        <f t="shared" ca="1" si="34"/>
        <v>0</v>
      </c>
      <c r="I22" s="1">
        <f t="shared" ca="1" si="34"/>
        <v>0</v>
      </c>
      <c r="J22" s="1">
        <f t="shared" ca="1" si="34"/>
        <v>0</v>
      </c>
      <c r="K22" s="1">
        <f t="shared" ca="1" si="34"/>
        <v>0</v>
      </c>
      <c r="L22" s="26">
        <f t="shared" ca="1" si="35"/>
        <v>500000</v>
      </c>
      <c r="M22" s="11">
        <f t="shared" ca="1" si="45"/>
        <v>5</v>
      </c>
      <c r="N22" s="11">
        <f t="array" aca="1" ref="N22" ca="1">IF($AI$15,SUM(($K$17:$K$25&gt;=K22)/COUNTIF($K$17:$K$25,$K$17:$K$25)),SUM(($L$17:$L$25&gt;=L22)/COUNTIF($L$17:$L$25,$L$17:$L$25)))</f>
        <v>4.0000000000000009</v>
      </c>
      <c r="O22" s="4" t="str">
        <f t="shared" ca="1" si="36"/>
        <v/>
      </c>
      <c r="P22" s="2" t="str">
        <f t="shared" ca="1" si="37"/>
        <v/>
      </c>
      <c r="Q22" s="2" t="str">
        <f t="shared" ca="1" si="38"/>
        <v/>
      </c>
      <c r="R22" s="2" t="str">
        <f t="shared" ca="1" si="39"/>
        <v/>
      </c>
      <c r="S22" s="2" t="str">
        <f t="shared" ca="1" si="40"/>
        <v/>
      </c>
      <c r="T22" s="2" t="str">
        <f t="shared" ca="1" si="41"/>
        <v/>
      </c>
      <c r="U22" s="2" t="str">
        <f t="shared" ca="1" si="42"/>
        <v/>
      </c>
      <c r="V22" s="52" t="str">
        <f t="shared" ca="1" si="43"/>
        <v/>
      </c>
      <c r="W22" s="59">
        <v>0</v>
      </c>
      <c r="X22" s="19">
        <f t="shared" ca="1" si="46"/>
        <v>4.0508999999999995</v>
      </c>
      <c r="Y22" s="1">
        <v>0</v>
      </c>
      <c r="Z22" s="1">
        <f t="shared" ca="1" si="47"/>
        <v>5.9</v>
      </c>
      <c r="AA22" s="1">
        <f t="shared" ca="1" si="48"/>
        <v>0</v>
      </c>
      <c r="AB22" s="1">
        <f t="shared" ca="1" si="49"/>
        <v>0</v>
      </c>
      <c r="AC22" s="1">
        <f t="shared" ca="1" si="50"/>
        <v>0</v>
      </c>
      <c r="AD22" s="239">
        <f t="shared" ca="1" si="51"/>
        <v>4</v>
      </c>
      <c r="AE22" s="26">
        <v>0</v>
      </c>
      <c r="AF22" s="1">
        <f t="shared" ca="1" si="52"/>
        <v>5</v>
      </c>
      <c r="AG22" s="1">
        <f t="shared" ca="1" si="53"/>
        <v>5</v>
      </c>
      <c r="AH22" s="242">
        <f t="shared" ca="1" si="54"/>
        <v>4.0505099999999992</v>
      </c>
      <c r="AI22" s="1"/>
    </row>
    <row r="23" spans="2:80" s="2" customFormat="1" x14ac:dyDescent="0.25">
      <c r="C23" s="2" t="str">
        <f t="shared" si="44"/>
        <v/>
      </c>
      <c r="D23" s="1">
        <f t="shared" ca="1" si="33"/>
        <v>0</v>
      </c>
      <c r="E23" s="1">
        <f t="shared" ca="1" si="33"/>
        <v>0</v>
      </c>
      <c r="F23" s="1">
        <f t="shared" ca="1" si="33"/>
        <v>0</v>
      </c>
      <c r="G23" s="1">
        <f t="shared" ca="1" si="33"/>
        <v>0</v>
      </c>
      <c r="H23" s="1">
        <f t="shared" ca="1" si="34"/>
        <v>0</v>
      </c>
      <c r="I23" s="1">
        <f t="shared" ca="1" si="34"/>
        <v>0</v>
      </c>
      <c r="J23" s="1">
        <f t="shared" ca="1" si="34"/>
        <v>0</v>
      </c>
      <c r="K23" s="1">
        <f t="shared" ca="1" si="34"/>
        <v>0</v>
      </c>
      <c r="L23" s="26">
        <f t="shared" ca="1" si="35"/>
        <v>500000</v>
      </c>
      <c r="M23" s="11">
        <f t="shared" ca="1" si="45"/>
        <v>5</v>
      </c>
      <c r="N23" s="11">
        <f t="array" aca="1" ref="N23" ca="1">IF($AI$15,SUM(($K$17:$K$25&gt;=K23)/COUNTIF($K$17:$K$25,$K$17:$K$25)),SUM(($L$17:$L$25&gt;=L23)/COUNTIF($L$17:$L$25,$L$17:$L$25)))</f>
        <v>4.0000000000000009</v>
      </c>
      <c r="O23" s="4" t="str">
        <f t="shared" ca="1" si="36"/>
        <v/>
      </c>
      <c r="P23" s="2" t="str">
        <f t="shared" ca="1" si="37"/>
        <v/>
      </c>
      <c r="Q23" s="2" t="str">
        <f t="shared" ca="1" si="38"/>
        <v/>
      </c>
      <c r="R23" s="2" t="str">
        <f t="shared" ca="1" si="39"/>
        <v/>
      </c>
      <c r="S23" s="2" t="str">
        <f t="shared" ca="1" si="40"/>
        <v/>
      </c>
      <c r="T23" s="2" t="str">
        <f t="shared" ca="1" si="41"/>
        <v/>
      </c>
      <c r="U23" s="2" t="str">
        <f t="shared" ca="1" si="42"/>
        <v/>
      </c>
      <c r="V23" s="52" t="str">
        <f t="shared" ca="1" si="43"/>
        <v/>
      </c>
      <c r="W23" s="59">
        <v>0</v>
      </c>
      <c r="X23" s="19">
        <f t="shared" ca="1" si="46"/>
        <v>4.0508999999999995</v>
      </c>
      <c r="Y23" s="1">
        <v>0</v>
      </c>
      <c r="Z23" s="1">
        <f t="shared" ca="1" si="47"/>
        <v>5.9</v>
      </c>
      <c r="AA23" s="1">
        <f t="shared" ca="1" si="48"/>
        <v>0</v>
      </c>
      <c r="AB23" s="1">
        <f t="shared" ca="1" si="49"/>
        <v>0</v>
      </c>
      <c r="AC23" s="1">
        <f t="shared" ca="1" si="50"/>
        <v>0</v>
      </c>
      <c r="AD23" s="239">
        <f t="shared" ca="1" si="51"/>
        <v>4</v>
      </c>
      <c r="AE23" s="26">
        <v>0</v>
      </c>
      <c r="AF23" s="1">
        <f t="shared" ca="1" si="52"/>
        <v>5</v>
      </c>
      <c r="AG23" s="1">
        <f t="shared" ca="1" si="53"/>
        <v>5</v>
      </c>
      <c r="AH23" s="242">
        <f t="shared" ca="1" si="54"/>
        <v>4.0505099999999992</v>
      </c>
      <c r="AI23" s="1"/>
    </row>
    <row r="24" spans="2:80" s="2" customFormat="1" x14ac:dyDescent="0.25">
      <c r="C24" s="2" t="str">
        <f t="shared" si="44"/>
        <v/>
      </c>
      <c r="D24" s="1">
        <f t="shared" ca="1" si="33"/>
        <v>0</v>
      </c>
      <c r="E24" s="1">
        <f t="shared" ca="1" si="33"/>
        <v>0</v>
      </c>
      <c r="F24" s="1">
        <f t="shared" ca="1" si="33"/>
        <v>0</v>
      </c>
      <c r="G24" s="1">
        <f t="shared" ca="1" si="33"/>
        <v>0</v>
      </c>
      <c r="H24" s="1">
        <f t="shared" ca="1" si="34"/>
        <v>0</v>
      </c>
      <c r="I24" s="1">
        <f t="shared" ca="1" si="34"/>
        <v>0</v>
      </c>
      <c r="J24" s="1">
        <f t="shared" ca="1" si="34"/>
        <v>0</v>
      </c>
      <c r="K24" s="1">
        <f t="shared" ca="1" si="34"/>
        <v>0</v>
      </c>
      <c r="L24" s="26">
        <f t="shared" ca="1" si="35"/>
        <v>500000</v>
      </c>
      <c r="M24" s="11">
        <f t="shared" ca="1" si="45"/>
        <v>5</v>
      </c>
      <c r="N24" s="11">
        <f t="array" aca="1" ref="N24" ca="1">IF($AI$15,SUM(($K$17:$K$25&gt;=K24)/COUNTIF($K$17:$K$25,$K$17:$K$25)),SUM(($L$17:$L$25&gt;=L24)/COUNTIF($L$17:$L$25,$L$17:$L$25)))</f>
        <v>4.0000000000000009</v>
      </c>
      <c r="O24" s="4" t="str">
        <f t="shared" ca="1" si="36"/>
        <v/>
      </c>
      <c r="P24" s="2" t="str">
        <f t="shared" ca="1" si="37"/>
        <v/>
      </c>
      <c r="Q24" s="2" t="str">
        <f t="shared" ca="1" si="38"/>
        <v/>
      </c>
      <c r="R24" s="2" t="str">
        <f t="shared" ca="1" si="39"/>
        <v/>
      </c>
      <c r="S24" s="2" t="str">
        <f t="shared" ca="1" si="40"/>
        <v/>
      </c>
      <c r="T24" s="2" t="str">
        <f t="shared" ca="1" si="41"/>
        <v/>
      </c>
      <c r="U24" s="2" t="str">
        <f t="shared" ca="1" si="42"/>
        <v/>
      </c>
      <c r="V24" s="52" t="str">
        <f t="shared" ca="1" si="43"/>
        <v/>
      </c>
      <c r="W24" s="59">
        <v>0</v>
      </c>
      <c r="X24" s="19">
        <f t="shared" ca="1" si="46"/>
        <v>4.0508999999999995</v>
      </c>
      <c r="Y24" s="1">
        <v>0</v>
      </c>
      <c r="Z24" s="1">
        <f t="shared" ca="1" si="47"/>
        <v>5.9</v>
      </c>
      <c r="AA24" s="1">
        <f t="shared" ca="1" si="48"/>
        <v>0</v>
      </c>
      <c r="AB24" s="1">
        <f t="shared" ca="1" si="49"/>
        <v>0</v>
      </c>
      <c r="AC24" s="1">
        <f t="shared" ca="1" si="50"/>
        <v>0</v>
      </c>
      <c r="AD24" s="239">
        <f t="shared" ca="1" si="51"/>
        <v>4</v>
      </c>
      <c r="AE24" s="26">
        <v>0</v>
      </c>
      <c r="AF24" s="1">
        <f t="shared" ca="1" si="52"/>
        <v>5</v>
      </c>
      <c r="AG24" s="1">
        <f t="shared" ca="1" si="53"/>
        <v>5</v>
      </c>
      <c r="AH24" s="242">
        <f t="shared" ca="1" si="54"/>
        <v>4.0505099999999992</v>
      </c>
      <c r="AI24" s="1"/>
    </row>
    <row r="25" spans="2:80" s="2" customFormat="1" ht="12" thickBot="1" x14ac:dyDescent="0.3">
      <c r="C25" s="2" t="str">
        <f t="shared" si="44"/>
        <v/>
      </c>
      <c r="D25" s="1">
        <f t="shared" ca="1" si="33"/>
        <v>0</v>
      </c>
      <c r="E25" s="1">
        <f t="shared" ca="1" si="33"/>
        <v>0</v>
      </c>
      <c r="F25" s="1">
        <f t="shared" ca="1" si="33"/>
        <v>0</v>
      </c>
      <c r="G25" s="1">
        <f t="shared" ca="1" si="33"/>
        <v>0</v>
      </c>
      <c r="H25" s="1">
        <f t="shared" ca="1" si="34"/>
        <v>0</v>
      </c>
      <c r="I25" s="1">
        <f t="shared" ca="1" si="34"/>
        <v>0</v>
      </c>
      <c r="J25" s="1">
        <f t="shared" ca="1" si="34"/>
        <v>0</v>
      </c>
      <c r="K25" s="1">
        <f t="shared" ca="1" si="34"/>
        <v>0</v>
      </c>
      <c r="L25" s="26">
        <f t="shared" ca="1" si="35"/>
        <v>500000</v>
      </c>
      <c r="M25" s="11">
        <f t="shared" ca="1" si="45"/>
        <v>5</v>
      </c>
      <c r="N25" s="11">
        <f t="array" aca="1" ref="N25" ca="1">IF($AI$15,SUM(($K$17:$K$25&gt;=K25)/COUNTIF($K$17:$K$25,$K$17:$K$25)),SUM(($L$17:$L$25&gt;=L25)/COUNTIF($L$17:$L$25,$L$17:$L$25)))</f>
        <v>4.0000000000000009</v>
      </c>
      <c r="O25" s="53" t="str">
        <f t="shared" ca="1" si="36"/>
        <v/>
      </c>
      <c r="P25" s="54" t="str">
        <f t="shared" ca="1" si="37"/>
        <v/>
      </c>
      <c r="Q25" s="54" t="str">
        <f t="shared" ca="1" si="38"/>
        <v/>
      </c>
      <c r="R25" s="54" t="str">
        <f t="shared" ca="1" si="39"/>
        <v/>
      </c>
      <c r="S25" s="54" t="str">
        <f t="shared" ca="1" si="40"/>
        <v/>
      </c>
      <c r="T25" s="54" t="str">
        <f t="shared" ca="1" si="41"/>
        <v/>
      </c>
      <c r="U25" s="54" t="str">
        <f t="shared" ca="1" si="42"/>
        <v/>
      </c>
      <c r="V25" s="55" t="str">
        <f t="shared" ca="1" si="43"/>
        <v/>
      </c>
      <c r="W25" s="59">
        <v>0</v>
      </c>
      <c r="X25" s="20">
        <f t="shared" ca="1" si="46"/>
        <v>4.0508999999999995</v>
      </c>
      <c r="Y25" s="1">
        <v>0</v>
      </c>
      <c r="Z25" s="1">
        <f t="shared" ca="1" si="47"/>
        <v>5.9</v>
      </c>
      <c r="AA25" s="1">
        <f t="shared" ca="1" si="48"/>
        <v>0</v>
      </c>
      <c r="AB25" s="1">
        <f t="shared" ca="1" si="49"/>
        <v>0</v>
      </c>
      <c r="AC25" s="1">
        <f t="shared" ca="1" si="50"/>
        <v>0</v>
      </c>
      <c r="AD25" s="239">
        <f t="shared" ca="1" si="51"/>
        <v>4</v>
      </c>
      <c r="AE25" s="26">
        <v>0</v>
      </c>
      <c r="AF25" s="1">
        <f t="shared" ca="1" si="52"/>
        <v>5</v>
      </c>
      <c r="AG25" s="1">
        <f t="shared" ca="1" si="53"/>
        <v>5</v>
      </c>
      <c r="AH25" s="243">
        <f t="shared" ca="1" si="54"/>
        <v>4.0505099999999992</v>
      </c>
      <c r="AI25" s="1"/>
    </row>
    <row r="26" spans="2:80" s="2" customFormat="1" ht="12" thickTop="1" x14ac:dyDescent="0.25">
      <c r="O26" s="1"/>
      <c r="P26" s="1"/>
      <c r="Q26" s="1"/>
      <c r="R26" s="1"/>
      <c r="S26" s="1"/>
      <c r="T26" s="1"/>
      <c r="U26" s="1"/>
      <c r="V26" s="1"/>
    </row>
    <row r="27" spans="2:80" s="2" customFormat="1" x14ac:dyDescent="0.25">
      <c r="O27" s="1"/>
      <c r="P27" s="1"/>
      <c r="Q27" s="1"/>
      <c r="R27" s="1"/>
      <c r="S27" s="1"/>
      <c r="T27" s="1"/>
      <c r="U27" s="1"/>
      <c r="V27" s="1"/>
    </row>
    <row r="28" spans="2:80" s="2" customFormat="1" ht="12" thickBot="1" x14ac:dyDescent="0.3">
      <c r="B28" s="3" t="s">
        <v>101</v>
      </c>
    </row>
    <row r="29" spans="2:80" s="2" customFormat="1" ht="12" thickTop="1" x14ac:dyDescent="0.25">
      <c r="B29" s="2" t="s">
        <v>97</v>
      </c>
      <c r="E29" s="776">
        <v>1</v>
      </c>
      <c r="F29" s="773"/>
      <c r="G29" s="773"/>
      <c r="H29" s="773"/>
      <c r="I29" s="773"/>
      <c r="J29" s="773"/>
      <c r="K29" s="773"/>
      <c r="L29" s="775"/>
      <c r="M29" s="772">
        <v>2</v>
      </c>
      <c r="N29" s="773"/>
      <c r="O29" s="773"/>
      <c r="P29" s="773"/>
      <c r="Q29" s="773"/>
      <c r="R29" s="773"/>
      <c r="S29" s="773"/>
      <c r="T29" s="775"/>
      <c r="U29" s="772">
        <v>3</v>
      </c>
      <c r="V29" s="773"/>
      <c r="W29" s="773"/>
      <c r="X29" s="773"/>
      <c r="Y29" s="773"/>
      <c r="Z29" s="773"/>
      <c r="AA29" s="773"/>
      <c r="AB29" s="775"/>
      <c r="AC29" s="772">
        <v>4</v>
      </c>
      <c r="AD29" s="773"/>
      <c r="AE29" s="773"/>
      <c r="AF29" s="773"/>
      <c r="AG29" s="773"/>
      <c r="AH29" s="773"/>
      <c r="AI29" s="773"/>
      <c r="AJ29" s="775"/>
      <c r="AK29" s="772">
        <v>5</v>
      </c>
      <c r="AL29" s="773"/>
      <c r="AM29" s="773"/>
      <c r="AN29" s="773"/>
      <c r="AO29" s="773"/>
      <c r="AP29" s="773"/>
      <c r="AQ29" s="773"/>
      <c r="AR29" s="775"/>
      <c r="AS29" s="772">
        <v>6</v>
      </c>
      <c r="AT29" s="773"/>
      <c r="AU29" s="773"/>
      <c r="AV29" s="773"/>
      <c r="AW29" s="773"/>
      <c r="AX29" s="773"/>
      <c r="AY29" s="773"/>
      <c r="AZ29" s="775"/>
      <c r="BA29" s="772">
        <v>7</v>
      </c>
      <c r="BB29" s="773"/>
      <c r="BC29" s="773"/>
      <c r="BD29" s="773"/>
      <c r="BE29" s="773"/>
      <c r="BF29" s="773"/>
      <c r="BG29" s="773"/>
      <c r="BH29" s="775"/>
      <c r="BI29" s="772">
        <v>8</v>
      </c>
      <c r="BJ29" s="773"/>
      <c r="BK29" s="773"/>
      <c r="BL29" s="773"/>
      <c r="BM29" s="773"/>
      <c r="BN29" s="773"/>
      <c r="BO29" s="773"/>
      <c r="BP29" s="774"/>
      <c r="BQ29" s="1"/>
      <c r="BR29" s="3" t="s">
        <v>96</v>
      </c>
      <c r="BS29" s="2" t="str">
        <f ca="1">$F$4</f>
        <v>Thun</v>
      </c>
      <c r="BT29" s="2" t="str">
        <f ca="1">$F$5</f>
        <v>Thun 13_2</v>
      </c>
      <c r="BU29" s="2" t="str">
        <f ca="1">$F$6</f>
        <v>Murten 2</v>
      </c>
      <c r="BV29" s="2" t="str">
        <f ca="1">$F$7</f>
        <v>Burgdorf 11</v>
      </c>
      <c r="BW29" s="2" t="str">
        <f>$F$8</f>
        <v/>
      </c>
      <c r="BX29" s="2" t="str">
        <f>$F$9</f>
        <v/>
      </c>
      <c r="BY29" s="2" t="str">
        <f>$F$10</f>
        <v/>
      </c>
      <c r="BZ29" s="2" t="str">
        <f>$F$11</f>
        <v/>
      </c>
      <c r="CA29" s="2" t="str">
        <f>$F$12</f>
        <v/>
      </c>
      <c r="CB29" s="48"/>
    </row>
    <row r="30" spans="2:80" s="2" customFormat="1" x14ac:dyDescent="0.25">
      <c r="C30" s="2" t="str">
        <f ca="1">$Q64</f>
        <v>Thun</v>
      </c>
      <c r="E30" s="12">
        <f t="array" aca="1" ref="E30" ca="1">IF(O17=C17,SUM(IF(($BR$52:$BR$60=C17)*($BS$51:$CA$51=O18),$BS$52:$CA$60)),0)</f>
        <v>0</v>
      </c>
      <c r="F30" s="2">
        <f t="array" aca="1" ref="F30" ca="1">IF(O17=C17,SUM(IF(($BR$52:$BR$60=C17)*($BS$51:$CA$51=O19),$BS$52:$CA$60)),0)</f>
        <v>0</v>
      </c>
      <c r="G30" s="2">
        <f t="array" aca="1" ref="G30" ca="1">IF(O17=C17,SUM(IF(($BR$52:$BR$60=C17)*($BS$51:$CA$51=O20),$BS$52:$CA$60)),0)</f>
        <v>0</v>
      </c>
      <c r="H30" s="2">
        <f t="array" aca="1" ref="H30" ca="1">IF(O17=C17,SUM(IF(($BR$52:$BR$60=C17)*($BS$51:$CA$51=O21),$BS$52:$CA$60)),0)</f>
        <v>0</v>
      </c>
      <c r="I30" s="2">
        <f t="array" aca="1" ref="I30" ca="1">IF(O17=C17,SUM(IF(($BR$52:$BR$60=C17)*($BS$51:$CA$51=O22),$BS$52:$CA$60)),0)</f>
        <v>0</v>
      </c>
      <c r="J30" s="2">
        <f t="array" aca="1" ref="J30" ca="1">IF(O17=C17,SUM(IF(($BR$52:$BR$60=C17)*($BS$51:$CA$51=O23),$BS$52:$CA$60)),0)</f>
        <v>0</v>
      </c>
      <c r="K30" s="2">
        <f t="array" aca="1" ref="K30" ca="1">IF(O17=C17,SUM(IF(($BR$52:$BR$60=C17)*($BS$51:$CA$51=O$24),$BS$52:$CA$60)),0)</f>
        <v>0</v>
      </c>
      <c r="L30" s="2">
        <f t="array" aca="1" ref="L30" ca="1">IF(O17=C17,SUM(IF(($BR$52:$BR$60=C17)*($BS$51:$CA$51=O$25),$BS$52:$CA$60)),0)</f>
        <v>0</v>
      </c>
      <c r="M30" s="4">
        <f t="array" aca="1" ref="M30" ca="1">IF(P17=C17,SUM(IF(($BR$52:$BR$60=C17)*($BS$51:$CA$51=P18),$BS$52:$CA$60)),0)</f>
        <v>0</v>
      </c>
      <c r="N30" s="2">
        <f t="array" aca="1" ref="N30" ca="1">IF(P17=C17,SUM(IF(($BR$52:$BR$60=C17)*($BS$51:$CA$51=P19),$BS$52:$CA$60)),0)</f>
        <v>0</v>
      </c>
      <c r="O30" s="2">
        <f t="array" aca="1" ref="O30" ca="1">IF(P17=C17,SUM(IF(($BR$52:$BR$60=C17)*($BS$51:$CA$51=P20),$BS$52:$CA$60)),0)</f>
        <v>0</v>
      </c>
      <c r="P30" s="2">
        <f t="array" aca="1" ref="P30" ca="1">IF(P17=C17,SUM(IF(($BR$52:$BR$60=C17)*($BS$51:$CA$51=P21),$BS$52:$CA$60)),0)</f>
        <v>0</v>
      </c>
      <c r="Q30" s="2">
        <f t="array" aca="1" ref="Q30" ca="1">IF(P17=C17,SUM(IF(($BR$52:$BR$60=C17)*($BS$51:$CA$51=P22),$BS$52:$CA$60)),0)</f>
        <v>0</v>
      </c>
      <c r="R30" s="2">
        <f t="array" aca="1" ref="R30" ca="1">IF(P17=C17,SUM(IF(($BR$52:$BR$60=C17)*($BS$51:$CA$51=P23),$BS$52:$CA$60)),0)</f>
        <v>0</v>
      </c>
      <c r="S30" s="2">
        <f t="array" aca="1" ref="S30" ca="1">IF(P17=C17,SUM(IF(($BR$52:$BR$60=C17)*($BS$51:$CA$51=P$24),$BS$52:$CA$60)),0)</f>
        <v>0</v>
      </c>
      <c r="T30" s="2">
        <f t="array" aca="1" ref="T30" ca="1">IF(P17=C17,SUM(IF(($BR$52:$BR$60=C17)*($BS$51:$CA$51=P$25),$BS$52:$CA$60)),0)</f>
        <v>0</v>
      </c>
      <c r="U30" s="4">
        <f t="array" aca="1" ref="U30" ca="1">IF(Q17=C17,SUM(IF(($BR$52:$BR$60=C17)*($BS$51:$CA$51=Q18),$BS$52:$CA$60)),0)</f>
        <v>0</v>
      </c>
      <c r="V30" s="2">
        <f t="array" aca="1" ref="V30" ca="1">IF(Q17=C17,SUM(IF(($BR$52:$BR$60=C17)*($BS$51:$CA$51=Q19),$BS$52:$CA$60)),0)</f>
        <v>0</v>
      </c>
      <c r="W30" s="2">
        <f t="array" aca="1" ref="W30" ca="1">IF(Q17=C17,SUM(IF(($BR$52:$BR$60=C17)*($BS$51:$CA$51=Q20),$BS$52:$CA$60)),0)</f>
        <v>0</v>
      </c>
      <c r="X30" s="2">
        <f t="array" aca="1" ref="X30" ca="1">IF(Q17=C17,SUM(IF(($BR$52:$BR$60=C17)*($BS$51:$CA$51=Q21),$BS$52:$CA$60)),0)</f>
        <v>0</v>
      </c>
      <c r="Y30" s="2">
        <f t="array" aca="1" ref="Y30" ca="1">IF(Q17=C17,SUM(IF(($BR$52:$BR$60=C17)*($BS$51:$CA$51=Q22),$BS$52:$CA$60)),0)</f>
        <v>0</v>
      </c>
      <c r="Z30" s="2">
        <f t="array" aca="1" ref="Z30" ca="1">IF(Q17=C17,SUM(IF(($BR$52:$BR$60=C17)*($BS$51:$CA$51=Q23),$BS$52:$CA$60)),0)</f>
        <v>0</v>
      </c>
      <c r="AA30" s="2">
        <f t="array" aca="1" ref="AA30" ca="1">IF(Q17=C17,SUM(IF(($BR$52:$BR$60=C17)*($BS$51:$CA$51=Q$24),$BS$52:$CA$60)),0)</f>
        <v>0</v>
      </c>
      <c r="AB30" s="2">
        <f t="array" aca="1" ref="AB30" ca="1">IF(Q17=C17,SUM(IF(($BR$52:$BR$60=C17)*($BS$51:$CA$51=Q$25),$BS$52:$CA$60)),0)</f>
        <v>0</v>
      </c>
      <c r="AC30" s="4">
        <f t="array" aca="1" ref="AC30" ca="1">IF(R17=C17,SUM(IF(($BR$52:$BR$60=C17)*($BS$51:$CA$51=R18),$BS$52:$CA$60)),0)</f>
        <v>0</v>
      </c>
      <c r="AD30" s="2">
        <f t="array" aca="1" ref="AD30" ca="1">IF(R17=C17,SUM(IF(($BR$52:$BR$60=C17)*($BS$51:$CA$51=R19),$BS$52:$CA$60)),0)</f>
        <v>0</v>
      </c>
      <c r="AE30" s="2">
        <f t="array" aca="1" ref="AE30" ca="1">IF(R17=C17,SUM(IF(($BR$52:$BR$60=C17)*($BS$51:$CA$51=R20),$BS$52:$CA$60)),0)</f>
        <v>0</v>
      </c>
      <c r="AF30" s="2">
        <f t="array" aca="1" ref="AF30" ca="1">IF(R17=C17,SUM(IF(($BR$52:$BR$60=C17)*($BS$51:$CA$51=R21),$BS$52:$CA$60)),0)</f>
        <v>0</v>
      </c>
      <c r="AG30" s="2">
        <f t="array" aca="1" ref="AG30" ca="1">IF(R17=C17,SUM(IF(($BR$52:$BR$60=C17)*($BS$51:$CA$51=R22),$BS$52:$CA$60)),0)</f>
        <v>0</v>
      </c>
      <c r="AH30" s="2">
        <f t="array" aca="1" ref="AH30" ca="1">IF(R17=C17,SUM(IF(($BR$52:$BR$60=C17)*($BS$51:$CA$51=R23),$BS$52:$CA$60)),0)</f>
        <v>0</v>
      </c>
      <c r="AI30" s="2">
        <f t="array" aca="1" ref="AI30" ca="1">IF(R17=C17,SUM(IF(($BR$52:$BR$60=C17)*($BS$51:$CA$51=R$24),$BS$52:$CA$60)),0)</f>
        <v>0</v>
      </c>
      <c r="AJ30" s="2">
        <f t="array" aca="1" ref="AJ30" ca="1">IF(R17=C17,SUM(IF(($BR$52:$BR$60=C17)*($BS$51:$CA$51=R$25),$BS$52:$CA$60)),0)</f>
        <v>0</v>
      </c>
      <c r="AK30" s="4">
        <f t="array" aca="1" ref="AK30" ca="1">IF(S17=C17,SUM(IF(($BR$52:$BR$60=C17)*($BS$51:$CA$51=S18),$BS$52:$CA$60)),0)</f>
        <v>0</v>
      </c>
      <c r="AL30" s="2">
        <f t="array" aca="1" ref="AL30" ca="1">IF(S17=C17,SUM(IF(($BR$52:$BR$60=C17)*($BS$51:$CA$51=S19),$BS$52:$CA$60)),0)</f>
        <v>0</v>
      </c>
      <c r="AM30" s="2">
        <f t="array" aca="1" ref="AM30" ca="1">IF(S17=C17,SUM(IF(($BR$52:$BR$60=C17)*($BS$51:$CA$51=S20),$BS$52:$CA$60)),0)</f>
        <v>0</v>
      </c>
      <c r="AN30" s="2">
        <f t="array" aca="1" ref="AN30" ca="1">IF(S17=C17,SUM(IF(($BR$52:$BR$60=C17)*($BS$51:$CA$51=S21),$BS$52:$CA$60)),0)</f>
        <v>0</v>
      </c>
      <c r="AO30" s="2">
        <f t="array" aca="1" ref="AO30" ca="1">IF(S17=C17,SUM(IF(($BR$52:$BR$60=C17)*($BS$51:$CA$51=S22),$BS$52:$CA$60)),0)</f>
        <v>0</v>
      </c>
      <c r="AP30" s="2">
        <f t="array" aca="1" ref="AP30" ca="1">IF(S17=C17,SUM(IF(($BR$52:$BR$60=C17)*($BS$51:$CA$51=S23),$BS$52:$CA$60)),0)</f>
        <v>0</v>
      </c>
      <c r="AQ30" s="2">
        <f t="array" aca="1" ref="AQ30" ca="1">IF(S17=C17,SUM(IF(($BR$52:$BR$60=C17)*($BS$51:$CA$51=S$24),$BS$52:$CA$60)),0)</f>
        <v>0</v>
      </c>
      <c r="AR30" s="2">
        <f t="array" aca="1" ref="AR30" ca="1">IF(S17=C17,SUM(IF(($BR$52:$BR$60=C17)*($BS$51:$CA$51=S$25),$BS$52:$CA$60)),0)</f>
        <v>0</v>
      </c>
      <c r="AS30" s="4">
        <f t="array" aca="1" ref="AS30" ca="1">IF(T17=C17,SUM(IF(($BR$52:$BR$60=C17)*($BS$51:$CA$51=T18),$BS$52:$CA$60)),0)</f>
        <v>0</v>
      </c>
      <c r="AT30" s="2">
        <f t="array" aca="1" ref="AT30" ca="1">IF(T17=C17,SUM(IF(($BR$52:$BR$60=C17)*($BS$51:$CA$51=T19),$BS$52:$CA$60)),0)</f>
        <v>0</v>
      </c>
      <c r="AU30" s="2">
        <f t="array" aca="1" ref="AU30" ca="1">IF(T17=C17,SUM(IF(($BR$52:$BR$60=C17)*($BS$51:$CA$51=T20),$BS$52:$CA$60)),0)</f>
        <v>0</v>
      </c>
      <c r="AV30" s="2">
        <f t="array" aca="1" ref="AV30" ca="1">IF(T17=C17,SUM(IF(($BR$52:$BR$60=C17)*($BS$51:$CA$51=T21),$BS$52:$CA$60)),0)</f>
        <v>0</v>
      </c>
      <c r="AW30" s="2">
        <f t="array" aca="1" ref="AW30" ca="1">IF(T17=C17,SUM(IF(($BR$52:$BR$60=C17)*($BS$51:$CA$51=T22),$BS$52:$CA$60)),0)</f>
        <v>0</v>
      </c>
      <c r="AX30" s="2">
        <f t="array" aca="1" ref="AX30" ca="1">IF(T17=C17,SUM(IF(($BR$52:$BR$60=C17)*($BS$51:$CA$51=T23),$BS$52:$CA$60)),0)</f>
        <v>0</v>
      </c>
      <c r="AY30" s="2">
        <f t="array" aca="1" ref="AY30" ca="1">IF(T17=C17,SUM(IF(($BR$52:$BR$60=C17)*($BS$51:$CA$51=T$24),$BS$52:$CA$60)),0)</f>
        <v>0</v>
      </c>
      <c r="AZ30" s="2">
        <f t="array" aca="1" ref="AZ30" ca="1">IF(T17=C17,SUM(IF(($BR$52:$BR$60=C17)*($BS$51:$CA$51=T$25),$BS$52:$CA$60)),0)</f>
        <v>0</v>
      </c>
      <c r="BA30" s="4">
        <f t="array" aca="1" ref="BA30" ca="1">IF(U17=C17,SUM(IF(($BR$52:$BR$60=C17)*($BS$51:$CA$51=U$18),$BS$52:$CA$60)),0)</f>
        <v>0</v>
      </c>
      <c r="BB30" s="2">
        <f t="array" aca="1" ref="BB30" ca="1">IF(U17=C17,SUM(IF(($BR$52:$BR$60=C17)*($BS$51:$CA$51=U$19),$BS$52:$CA$60)),0)</f>
        <v>0</v>
      </c>
      <c r="BC30" s="2">
        <f t="array" aca="1" ref="BC30" ca="1">IF(U17=C17,SUM(IF(($BR$52:$BR$60=C17)*($BS$51:$CA$51=U$20),$BS$52:$CA$60)),0)</f>
        <v>0</v>
      </c>
      <c r="BD30" s="2">
        <f t="array" aca="1" ref="BD30" ca="1">IF(U17=C17,SUM(IF(($BR$52:$BR$60=C17)*($BS$51:$CA$51=U$21),$BS$52:$CA$60)),0)</f>
        <v>0</v>
      </c>
      <c r="BE30" s="2">
        <f t="array" aca="1" ref="BE30" ca="1">IF(U17=C17,SUM(IF(($BR$52:$BR$60=C17)*($BS$51:$CA$51=U$22),$BS$52:$CA$60)),0)</f>
        <v>0</v>
      </c>
      <c r="BF30" s="2">
        <f t="array" aca="1" ref="BF30" ca="1">IF(U17=C17,SUM(IF(($BR$52:$BR$60=C17)*($BS$51:$CA$51=U$23),$BS$52:$CA$60)),0)</f>
        <v>0</v>
      </c>
      <c r="BG30" s="2">
        <f t="array" aca="1" ref="BG30" ca="1">IF(U17=C17,SUM(IF(($BR$52:$BR$60=C17)*($BS$51:$CA$51=U$24),$BS$52:$CA$60)),0)</f>
        <v>0</v>
      </c>
      <c r="BH30" s="2">
        <f t="array" aca="1" ref="BH30" ca="1">IF(U17=C17,SUM(IF(($BR$52:$BR$60=C17)*($BS$51:$CA$51=U$25),$BS$52:$CA$60)),0)</f>
        <v>0</v>
      </c>
      <c r="BI30" s="4">
        <f t="array" aca="1" ref="BI30" ca="1">IF(V17=C17,SUM(IF(($BR$52:$BR$60=C17)*($BS$51:$CA$51=V$18),$BS$52:$CA$60)),0)</f>
        <v>0</v>
      </c>
      <c r="BJ30" s="2">
        <f t="array" aca="1" ref="BJ30" ca="1">IF(V17=C17,SUM(IF(($BR$52:$BR$60=C17)*($BS$51:$CA$51=V$19),$BS$52:$CA$60)),0)</f>
        <v>0</v>
      </c>
      <c r="BK30" s="2">
        <f t="array" aca="1" ref="BK30" ca="1">IF(V17=C17,SUM(IF(($BR$52:$BR$60=C17)*($BS$51:$CA$51=V$20),$BS$52:$CA$60)),0)</f>
        <v>0</v>
      </c>
      <c r="BL30" s="2">
        <f t="array" aca="1" ref="BL30" ca="1">IF(V17=C17,SUM(IF(($BR$52:$BR$60=C17)*($BS$51:$CA$51=V$21),$BS$52:$CA$60)),0)</f>
        <v>0</v>
      </c>
      <c r="BM30" s="2">
        <f t="array" aca="1" ref="BM30" ca="1">IF(V17=C17,SUM(IF(($BR$52:$BR$60=C17)*($BS$51:$CA$51=V$22),$BS$52:$CA$60)),0)</f>
        <v>0</v>
      </c>
      <c r="BN30" s="2">
        <f t="array" aca="1" ref="BN30" ca="1">IF(V17=C17,SUM(IF(($BR$52:$BR$60=C17)*($BS$51:$CA$51=V$23),$BS$52:$CA$60)),0)</f>
        <v>0</v>
      </c>
      <c r="BO30" s="2">
        <f t="array" aca="1" ref="BO30" ca="1">IF(V17=C17,SUM(IF(($BR$52:$BR$60=C17)*($BS$51:$CA$51=V$24),$BS$52:$CA$60)),0)</f>
        <v>0</v>
      </c>
      <c r="BP30" s="13">
        <f t="array" aca="1" ref="BP30" ca="1">IF(V17=C17,SUM(IF(($BR$52:$BR$60=C17)*($BS$51:$CA$51=V$25),$BS$52:$CA$60)),0)</f>
        <v>0</v>
      </c>
      <c r="BR30" s="2" t="str">
        <f t="shared" ref="BR30:BR38" ca="1" si="55">F4</f>
        <v>Thun</v>
      </c>
      <c r="BS30" s="5"/>
      <c r="BT30" s="6">
        <f t="shared" ref="BT30:CA32" ca="1" si="56">SUMIFS($X$64:$X$135,$V$64:$V$135,$BR30,$W$64:$W$135,BT$29)+SUMIFS($Y$64:$Y$135,$W$64:$W$135,$BR30,$V$64:$V$135,BT$29)</f>
        <v>2</v>
      </c>
      <c r="BU30" s="6">
        <f t="shared" ca="1" si="56"/>
        <v>5</v>
      </c>
      <c r="BV30" s="6">
        <f t="shared" ca="1" si="56"/>
        <v>2</v>
      </c>
      <c r="BW30" s="6">
        <f t="shared" ca="1" si="56"/>
        <v>0</v>
      </c>
      <c r="BX30" s="6">
        <f t="shared" ca="1" si="56"/>
        <v>0</v>
      </c>
      <c r="BY30" s="6">
        <f t="shared" ca="1" si="56"/>
        <v>0</v>
      </c>
      <c r="BZ30" s="6">
        <f t="shared" ca="1" si="56"/>
        <v>0</v>
      </c>
      <c r="CA30" s="6">
        <f t="shared" ca="1" si="56"/>
        <v>0</v>
      </c>
    </row>
    <row r="31" spans="2:80" s="2" customFormat="1" x14ac:dyDescent="0.25">
      <c r="C31" s="2" t="str">
        <f t="shared" ref="C31:C38" ca="1" si="57">$Q65</f>
        <v>Thun 13_2</v>
      </c>
      <c r="E31" s="12">
        <f t="array" aca="1" ref="E31" ca="1">IF(O18=C18,SUM(IF(($BR$52:$BR$60=C18)*($BS$51:$CA$51=O17),$BS$52:$CA$60)),0)</f>
        <v>0</v>
      </c>
      <c r="F31" s="2">
        <f t="array" aca="1" ref="F31" ca="1">IF(O18=C18,SUM(IF(($BR$52:$BR$60=C18)*($BS$51:$CA$51=O19),$BS$52:$CA$60)),0)</f>
        <v>0</v>
      </c>
      <c r="G31" s="2">
        <f t="array" aca="1" ref="G31" ca="1">IF(O18=C18,SUM(IF(($BR$52:$BR$60=C18)*($BS$51:$CA$51=O20),$BS$52:$CA$60)),0)</f>
        <v>0</v>
      </c>
      <c r="H31" s="2">
        <f t="array" aca="1" ref="H31" ca="1">IF(O18=C18,SUM(IF(($BR$52:$BR$60=C18)*($BS$51:$CA$51=O21),$BS$52:$CA$60)),0)</f>
        <v>0</v>
      </c>
      <c r="I31" s="2">
        <f t="array" aca="1" ref="I31" ca="1">IF(O18=C18,SUM(IF(($BR$52:$BR$60=C18)*($BS$51:$CA$51=O22),$BS$52:$CA$60)),0)</f>
        <v>0</v>
      </c>
      <c r="J31" s="2">
        <f t="array" aca="1" ref="J31" ca="1">IF(O18=C18,SUM(IF(($BR$52:$BR$60=C18)*($BS$51:$CA$51=O23),$BS$52:$CA$60)),0)</f>
        <v>0</v>
      </c>
      <c r="K31" s="2">
        <f t="array" aca="1" ref="K31" ca="1">IF(O18=C18,SUM(IF(($BR$52:$BR$60=C18)*($BS$51:$CA$51=O$24),$BS$52:$CA$60)),0)</f>
        <v>0</v>
      </c>
      <c r="L31" s="2">
        <f t="array" aca="1" ref="L31" ca="1">IF(O18=C18,SUM(IF(($BR$52:$BR$60=C18)*($BS$51:$CA$51=O$25),$BS$52:$CA$60)),0)</f>
        <v>0</v>
      </c>
      <c r="M31" s="4">
        <f t="array" aca="1" ref="M31" ca="1">IF(P18=C18,SUM(IF(($BR$52:$BR$60=C18)*($BS$51:$CA$51=P17),$BS$52:$CA$60)),0)</f>
        <v>0</v>
      </c>
      <c r="N31" s="2">
        <f t="array" aca="1" ref="N31" ca="1">IF(P18=C18,SUM(IF(($BR$52:$BR$60=C18)*($BS$51:$CA$51=P19),$BS$52:$CA$60)),0)</f>
        <v>0</v>
      </c>
      <c r="O31" s="2">
        <f t="array" aca="1" ref="O31" ca="1">IF(P18=C18,SUM(IF(($BR$52:$BR$60=C18)*($BS$51:$CA$51=P20),$BS$52:$CA$60)),0)</f>
        <v>0</v>
      </c>
      <c r="P31" s="2">
        <f t="array" aca="1" ref="P31" ca="1">IF(P18=C18,SUM(IF(($BR$52:$BR$60=C18)*($BS$51:$CA$51=P21),$BS$52:$CA$60)),0)</f>
        <v>0</v>
      </c>
      <c r="Q31" s="2">
        <f t="array" aca="1" ref="Q31" ca="1">IF(P18=C18,SUM(IF(($BR$52:$BR$60=C18)*($BS$51:$CA$51=P22),$BS$52:$CA$60)),0)</f>
        <v>0</v>
      </c>
      <c r="R31" s="2">
        <f t="array" aca="1" ref="R31" ca="1">IF(P18=C18,SUM(IF(($BR$52:$BR$60=C18)*($BS$51:$CA$51=P23),$BS$52:$CA$60)),0)</f>
        <v>0</v>
      </c>
      <c r="S31" s="2">
        <f t="array" aca="1" ref="S31" ca="1">IF(P18=C18,SUM(IF(($BR$52:$BR$60=C18)*($BS$51:$CA$51=P$24),$BS$52:$CA$60)),0)</f>
        <v>0</v>
      </c>
      <c r="T31" s="2">
        <f t="array" aca="1" ref="T31" ca="1">IF(P18=C18,SUM(IF(($BR$52:$BR$60=C18)*($BS$51:$CA$51=P$25),$BS$52:$CA$60)),0)</f>
        <v>0</v>
      </c>
      <c r="U31" s="4">
        <f t="array" aca="1" ref="U31" ca="1">IF(Q18=C18,SUM(IF(($BR$52:$BR$60=C18)*($BS$51:$CA$51=Q17),$BS$52:$CA$60)),0)</f>
        <v>0</v>
      </c>
      <c r="V31" s="2">
        <f t="array" aca="1" ref="V31" ca="1">IF(Q18=C18,SUM(IF(($BR$52:$BR$60=C18)*($BS$51:$CA$51=Q19),$BS$52:$CA$60)),0)</f>
        <v>0</v>
      </c>
      <c r="W31" s="2">
        <f t="array" aca="1" ref="W31" ca="1">IF(Q18=C18,SUM(IF(($BR$52:$BR$60=C18)*($BS$51:$CA$51=Q20),$BS$52:$CA$60)),0)</f>
        <v>0</v>
      </c>
      <c r="X31" s="2">
        <f t="array" aca="1" ref="X31" ca="1">IF(Q18=C18,SUM(IF(($BR$52:$BR$60=C18)*($BS$51:$CA$51=Q21),$BS$52:$CA$60)),0)</f>
        <v>0</v>
      </c>
      <c r="Y31" s="2">
        <f t="array" aca="1" ref="Y31" ca="1">IF(Q18=C18,SUM(IF(($BR$52:$BR$60=C18)*($BS$51:$CA$51=Q22),$BS$52:$CA$60)),0)</f>
        <v>0</v>
      </c>
      <c r="Z31" s="2">
        <f t="array" aca="1" ref="Z31" ca="1">IF(Q18=C18,SUM(IF(($BR$52:$BR$60=C18)*($BS$51:$CA$51=Q23),$BS$52:$CA$60)),0)</f>
        <v>0</v>
      </c>
      <c r="AA31" s="2">
        <f t="array" aca="1" ref="AA31" ca="1">IF(Q18=C18,SUM(IF(($BR$52:$BR$60=C18)*($BS$51:$CA$51=Q$24),$BS$52:$CA$60)),0)</f>
        <v>0</v>
      </c>
      <c r="AB31" s="2">
        <f t="array" aca="1" ref="AB31" ca="1">IF(Q18=C18,SUM(IF(($BR$52:$BR$60=C18)*($BS$51:$CA$51=Q$25),$BS$52:$CA$60)),0)</f>
        <v>0</v>
      </c>
      <c r="AC31" s="4">
        <f t="array" aca="1" ref="AC31" ca="1">IF(R18=C18,SUM(IF(($BR$52:$BR$60=C18)*($BS$51:$CA$51=R17),$BS$52:$CA$60)),0)</f>
        <v>0</v>
      </c>
      <c r="AD31" s="2">
        <f t="array" aca="1" ref="AD31" ca="1">IF(R18=C18,SUM(IF(($BR$52:$BR$60=C18)*($BS$51:$CA$51=R19),$BS$52:$CA$60)),0)</f>
        <v>0</v>
      </c>
      <c r="AE31" s="2">
        <f t="array" aca="1" ref="AE31" ca="1">IF(R18=C18,SUM(IF(($BR$52:$BR$60=C18)*($BS$51:$CA$51=R20),$BS$52:$CA$60)),0)</f>
        <v>0</v>
      </c>
      <c r="AF31" s="2">
        <f t="array" aca="1" ref="AF31" ca="1">IF(R18=C18,SUM(IF(($BR$52:$BR$60=C18)*($BS$51:$CA$51=R21),$BS$52:$CA$60)),0)</f>
        <v>0</v>
      </c>
      <c r="AG31" s="2">
        <f t="array" aca="1" ref="AG31" ca="1">IF(R18=C18,SUM(IF(($BR$52:$BR$60=C18)*($BS$51:$CA$51=R22),$BS$52:$CA$60)),0)</f>
        <v>0</v>
      </c>
      <c r="AH31" s="2">
        <f t="array" aca="1" ref="AH31" ca="1">IF(R18=C18,SUM(IF(($BR$52:$BR$60=C18)*($BS$51:$CA$51=R23),$BS$52:$CA$60)),0)</f>
        <v>0</v>
      </c>
      <c r="AI31" s="2">
        <f t="array" aca="1" ref="AI31" ca="1">IF(R18=C18,SUM(IF(($BR$52:$BR$60=C18)*($BS$51:$CA$51=R$24),$BS$52:$CA$60)),0)</f>
        <v>0</v>
      </c>
      <c r="AJ31" s="2">
        <f t="array" aca="1" ref="AJ31" ca="1">IF(R18=C18,SUM(IF(($BR$52:$BR$60=C18)*($BS$51:$CA$51=R$25),$BS$52:$CA$60)),0)</f>
        <v>0</v>
      </c>
      <c r="AK31" s="4">
        <f t="array" aca="1" ref="AK31" ca="1">IF(S18=C18,SUM(IF(($BR$52:$BR$60=C18)*($BS$51:$CA$51=S17),$BS$52:$CA$60)),0)</f>
        <v>0</v>
      </c>
      <c r="AL31" s="2">
        <f t="array" aca="1" ref="AL31" ca="1">IF(S18=C18,SUM(IF(($BR$52:$BR$60=C18)*($BS$51:$CA$51=S19),$BS$52:$CA$60)),0)</f>
        <v>0</v>
      </c>
      <c r="AM31" s="2">
        <f t="array" aca="1" ref="AM31" ca="1">IF(S18=C18,SUM(IF(($BR$52:$BR$60=C18)*($BS$51:$CA$51=S20),$BS$52:$CA$60)),0)</f>
        <v>0</v>
      </c>
      <c r="AN31" s="2">
        <f t="array" aca="1" ref="AN31" ca="1">IF(S18=C18,SUM(IF(($BR$52:$BR$60=C18)*($BS$51:$CA$51=S21),$BS$52:$CA$60)),0)</f>
        <v>0</v>
      </c>
      <c r="AO31" s="2">
        <f t="array" aca="1" ref="AO31" ca="1">IF(S18=C18,SUM(IF(($BR$52:$BR$60=C18)*($BS$51:$CA$51=S22),$BS$52:$CA$60)),0)</f>
        <v>0</v>
      </c>
      <c r="AP31" s="2">
        <f t="array" aca="1" ref="AP31" ca="1">IF(S18=C18,SUM(IF(($BR$52:$BR$60=C18)*($BS$51:$CA$51=S23),$BS$52:$CA$60)),0)</f>
        <v>0</v>
      </c>
      <c r="AQ31" s="2">
        <f t="array" aca="1" ref="AQ31" ca="1">IF(S18=C18,SUM(IF(($BR$52:$BR$60=C18)*($BS$51:$CA$51=S$24),$BS$52:$CA$60)),0)</f>
        <v>0</v>
      </c>
      <c r="AR31" s="2">
        <f t="array" aca="1" ref="AR31" ca="1">IF(S18=C18,SUM(IF(($BR$52:$BR$60=C18)*($BS$51:$CA$51=S$25),$BS$52:$CA$60)),0)</f>
        <v>0</v>
      </c>
      <c r="AS31" s="4">
        <f t="array" aca="1" ref="AS31" ca="1">IF(T18=C18,SUM(IF(($BR$52:$BR$60=C18)*($BS$51:$CA$51=T17),$BS$52:$CA$60)),0)</f>
        <v>0</v>
      </c>
      <c r="AT31" s="2">
        <f t="array" aca="1" ref="AT31" ca="1">IF(T18=C18,SUM(IF(($BR$52:$BR$60=C18)*($BS$51:$CA$51=T19),$BS$52:$CA$60)),0)</f>
        <v>0</v>
      </c>
      <c r="AU31" s="2">
        <f t="array" aca="1" ref="AU31" ca="1">IF(T18=C18,SUM(IF(($BR$52:$BR$60=C18)*($BS$51:$CA$51=T20),$BS$52:$CA$60)),0)</f>
        <v>0</v>
      </c>
      <c r="AV31" s="2">
        <f t="array" aca="1" ref="AV31" ca="1">IF(T18=C18,SUM(IF(($BR$52:$BR$60=C18)*($BS$51:$CA$51=T21),$BS$52:$CA$60)),0)</f>
        <v>0</v>
      </c>
      <c r="AW31" s="2">
        <f t="array" aca="1" ref="AW31" ca="1">IF(T18=C18,SUM(IF(($BR$52:$BR$60=C18)*($BS$51:$CA$51=T22),$BS$52:$CA$60)),0)</f>
        <v>0</v>
      </c>
      <c r="AX31" s="2">
        <f t="array" aca="1" ref="AX31" ca="1">IF(T18=C18,SUM(IF(($BR$52:$BR$60=C18)*($BS$51:$CA$51=T23),$BS$52:$CA$60)),0)</f>
        <v>0</v>
      </c>
      <c r="AY31" s="2">
        <f t="array" aca="1" ref="AY31" ca="1">IF(T18=C18,SUM(IF(($BR$52:$BR$60=C18)*($BS$51:$CA$51=T$24),$BS$52:$CA$60)),0)</f>
        <v>0</v>
      </c>
      <c r="AZ31" s="2">
        <f t="array" aca="1" ref="AZ31" ca="1">IF(T18=C18,SUM(IF(($BR$52:$BR$60=C18)*($BS$51:$CA$51=T$25),$BS$52:$CA$60)),0)</f>
        <v>0</v>
      </c>
      <c r="BA31" s="4">
        <f t="array" aca="1" ref="BA31" ca="1">IF(U18=C18,SUM(IF(($BR$52:$BR$60=C18)*($BS$51:$CA$51=U$17),$BS$52:$CA$60)),0)</f>
        <v>0</v>
      </c>
      <c r="BB31" s="2">
        <f t="array" aca="1" ref="BB31" ca="1">IF(U18=C18,SUM(IF(($BR$52:$BR$60=C18)*($BS$51:$CA$51=U$19),$BS$52:$CA$60)),0)</f>
        <v>0</v>
      </c>
      <c r="BC31" s="2">
        <f t="array" aca="1" ref="BC31" ca="1">IF(U18=C18,SUM(IF(($BR$52:$BR$60=C18)*($BS$51:$CA$51=U$20),$BS$52:$CA$60)),0)</f>
        <v>0</v>
      </c>
      <c r="BD31" s="2">
        <f t="array" aca="1" ref="BD31" ca="1">IF(U18=C18,SUM(IF(($BR$52:$BR$60=C18)*($BS$51:$CA$51=U$21),$BS$52:$CA$60)),0)</f>
        <v>0</v>
      </c>
      <c r="BE31" s="2">
        <f t="array" aca="1" ref="BE31" ca="1">IF(U18=C18,SUM(IF(($BR$52:$BR$60=C18)*($BS$51:$CA$51=U$22),$BS$52:$CA$60)),0)</f>
        <v>0</v>
      </c>
      <c r="BF31" s="2">
        <f t="array" aca="1" ref="BF31" ca="1">IF(U18=C18,SUM(IF(($BR$52:$BR$60=C18)*($BS$51:$CA$51=U$23),$BS$52:$CA$60)),0)</f>
        <v>0</v>
      </c>
      <c r="BG31" s="2">
        <f t="array" aca="1" ref="BG31" ca="1">IF(U18=C18,SUM(IF(($BR$52:$BR$60=C18)*($BS$51:$CA$51=U$24),$BS$52:$CA$60)),0)</f>
        <v>0</v>
      </c>
      <c r="BH31" s="2">
        <f t="array" aca="1" ref="BH31" ca="1">IF(U18=C18,SUM(IF(($BR$52:$BR$60=C18)*($BS$51:$CA$51=U$25),$BS$52:$CA$60)),0)</f>
        <v>0</v>
      </c>
      <c r="BI31" s="4">
        <f t="array" aca="1" ref="BI31" ca="1">IF(V18=C18,SUM(IF(($BR$52:$BR$60=C18)*($BS$51:$CA$51=V$17),$BS$52:$CA$60)),0)</f>
        <v>0</v>
      </c>
      <c r="BJ31" s="2">
        <f t="array" aca="1" ref="BJ31" ca="1">IF(V18=C18,SUM(IF(($BR$52:$BR$60=C18)*($BS$51:$CA$51=V$19),$BS$52:$CA$60)),0)</f>
        <v>0</v>
      </c>
      <c r="BK31" s="2">
        <f t="array" aca="1" ref="BK31" ca="1">IF(V18=C18,SUM(IF(($BR$52:$BR$60=C18)*($BS$51:$CA$51=V$20),$BS$52:$CA$60)),0)</f>
        <v>0</v>
      </c>
      <c r="BL31" s="2">
        <f t="array" aca="1" ref="BL31" ca="1">IF(V18=C18,SUM(IF(($BR$52:$BR$60=C18)*($BS$51:$CA$51=V$21),$BS$52:$CA$60)),0)</f>
        <v>0</v>
      </c>
      <c r="BM31" s="2">
        <f t="array" aca="1" ref="BM31" ca="1">IF(V18=C18,SUM(IF(($BR$52:$BR$60=C18)*($BS$51:$CA$51=V$22),$BS$52:$CA$60)),0)</f>
        <v>0</v>
      </c>
      <c r="BN31" s="2">
        <f t="array" aca="1" ref="BN31" ca="1">IF(V18=C18,SUM(IF(($BR$52:$BR$60=C18)*($BS$51:$CA$51=V$23),$BS$52:$CA$60)),0)</f>
        <v>0</v>
      </c>
      <c r="BO31" s="2">
        <f t="array" aca="1" ref="BO31" ca="1">IF(V18=C18,SUM(IF(($BR$52:$BR$60=C18)*($BS$51:$CA$51=V$24),$BS$52:$CA$60)),0)</f>
        <v>0</v>
      </c>
      <c r="BP31" s="13">
        <f t="array" aca="1" ref="BP31" ca="1">IF(V18=C18,SUM(IF(($BR$52:$BR$60=C18)*($BS$51:$CA$51=V$25),$BS$52:$CA$60)),0)</f>
        <v>0</v>
      </c>
      <c r="BR31" s="2" t="str">
        <f t="shared" ca="1" si="55"/>
        <v>Thun 13_2</v>
      </c>
      <c r="BS31" s="7">
        <f t="shared" ref="BS31:BU38" ca="1" si="58">SUMIFS($X$64:$X$135,$V$64:$V$135,$BR31,$W$64:$W$135,BS$29)+SUMIFS($Y$64:$Y$135,$W$64:$W$135,$BR31,$V$64:$V$135,BS$29)</f>
        <v>8</v>
      </c>
      <c r="BT31" s="5"/>
      <c r="BU31" s="6">
        <f t="shared" ca="1" si="56"/>
        <v>5</v>
      </c>
      <c r="BV31" s="6">
        <f t="shared" ca="1" si="56"/>
        <v>4</v>
      </c>
      <c r="BW31" s="6">
        <f t="shared" ca="1" si="56"/>
        <v>0</v>
      </c>
      <c r="BX31" s="6">
        <f t="shared" ca="1" si="56"/>
        <v>0</v>
      </c>
      <c r="BY31" s="6">
        <f t="shared" ca="1" si="56"/>
        <v>0</v>
      </c>
      <c r="BZ31" s="6">
        <f t="shared" ca="1" si="56"/>
        <v>0</v>
      </c>
      <c r="CA31" s="6">
        <f t="shared" ca="1" si="56"/>
        <v>0</v>
      </c>
    </row>
    <row r="32" spans="2:80" s="2" customFormat="1" x14ac:dyDescent="0.25">
      <c r="C32" s="2" t="str">
        <f t="shared" ca="1" si="57"/>
        <v>Murten 2</v>
      </c>
      <c r="E32" s="12">
        <f t="array" aca="1" ref="E32" ca="1">IF(O19=C19,SUM(IF(($BR$52:$BR$60=C19)*($BS$51:$CA$51=O17),$BS$52:$CA$60)),0)</f>
        <v>0</v>
      </c>
      <c r="F32" s="2">
        <f t="array" aca="1" ref="F32" ca="1">IF(O19=C19,SUM(IF(($BR$52:$BR$60=C19)*($BS$51:$CA$51=O18),$BS$52:$CA$60)),0)</f>
        <v>0</v>
      </c>
      <c r="G32" s="2">
        <f t="array" aca="1" ref="G32" ca="1">IF(O19=C19,SUM(IF(($BR$52:$BR$60=C19)*($BS$51:$CA$51=O20),$BS$52:$CA$60)),0)</f>
        <v>0</v>
      </c>
      <c r="H32" s="2">
        <f t="array" aca="1" ref="H32" ca="1">IF(O19=C19,SUM(IF(($BR$52:$BR$60=C19)*($BS$51:$CA$51=O21),$BS$52:$CA$60)),0)</f>
        <v>0</v>
      </c>
      <c r="I32" s="2">
        <f t="array" aca="1" ref="I32" ca="1">IF(O19=C19,SUM(IF(($BR$52:$BR$60=C19)*($BS$51:$CA$51=O22),$BS$52:$CA$60)),0)</f>
        <v>0</v>
      </c>
      <c r="J32" s="2">
        <f t="array" aca="1" ref="J32" ca="1">IF(O19=C19,SUM(IF(($BR$52:$BR$60=C19)*($BS$51:$CA$51=O23),$BS$52:$CA$60)),0)</f>
        <v>0</v>
      </c>
      <c r="K32" s="2">
        <f t="array" aca="1" ref="K32" ca="1">IF(O19=C19,SUM(IF(($BR$52:$BR$60=C19)*($BS$51:$CA$51=O$24),$BS$52:$CA$60)),0)</f>
        <v>0</v>
      </c>
      <c r="L32" s="2">
        <f t="array" aca="1" ref="L32" ca="1">IF(O19=C19,SUM(IF(($BR$52:$BR$60=C19)*($BS$51:$CA$51=O$25),$BS$52:$CA$60)),0)</f>
        <v>0</v>
      </c>
      <c r="M32" s="4">
        <f t="array" aca="1" ref="M32" ca="1">IF(P19=C19,SUM(IF(($BR$52:$BR$60=C19)*($BS$51:$CA$51=P17),$BS$52:$CA$60)),0)</f>
        <v>0</v>
      </c>
      <c r="N32" s="2">
        <f t="array" aca="1" ref="N32" ca="1">IF(P19=C19,SUM(IF(($BR$52:$BR$60=C19)*($BS$51:$CA$51=P18),$BS$52:$CA$60)),0)</f>
        <v>0</v>
      </c>
      <c r="O32" s="2">
        <f t="array" aca="1" ref="O32" ca="1">IF(P19=C19,SUM(IF(($BR$52:$BR$60=C19)*($BS$51:$CA$51=P20),$BS$52:$CA$60)),0)</f>
        <v>0</v>
      </c>
      <c r="P32" s="2">
        <f t="array" aca="1" ref="P32" ca="1">IF(P19=C19,SUM(IF(($BR$52:$BR$60=C19)*($BS$51:$CA$51=P21),$BS$52:$CA$60)),0)</f>
        <v>0</v>
      </c>
      <c r="Q32" s="2">
        <f t="array" aca="1" ref="Q32" ca="1">IF(P19=C19,SUM(IF(($BR$52:$BR$60=C19)*($BS$51:$CA$51=P22),$BS$52:$CA$60)),0)</f>
        <v>0</v>
      </c>
      <c r="R32" s="2">
        <f t="array" aca="1" ref="R32" ca="1">IF(P19=C19,SUM(IF(($BR$52:$BR$60=C19)*($BS$51:$CA$51=P23),$BS$52:$CA$60)),0)</f>
        <v>0</v>
      </c>
      <c r="S32" s="2">
        <f t="array" aca="1" ref="S32" ca="1">IF(P19=C19,SUM(IF(($BR$52:$BR$60=C19)*($BS$51:$CA$51=P$24),$BS$52:$CA$60)),0)</f>
        <v>0</v>
      </c>
      <c r="T32" s="2">
        <f t="array" aca="1" ref="T32" ca="1">IF(P19=C19,SUM(IF(($BR$52:$BR$60=C19)*($BS$51:$CA$51=P$25),$BS$52:$CA$60)),0)</f>
        <v>0</v>
      </c>
      <c r="U32" s="4">
        <f t="array" aca="1" ref="U32" ca="1">IF(Q19=C19,SUM(IF(($BR$52:$BR$60=C19)*($BS$51:$CA$51=Q17),$BS$52:$CA$60)),0)</f>
        <v>0</v>
      </c>
      <c r="V32" s="2">
        <f t="array" aca="1" ref="V32" ca="1">IF(Q19=C19,SUM(IF(($BR$52:$BR$60=C19)*($BS$51:$CA$51=Q18),$BS$52:$CA$60)),0)</f>
        <v>0</v>
      </c>
      <c r="W32" s="2">
        <f t="array" aca="1" ref="W32" ca="1">IF(Q19=C19,SUM(IF(($BR$52:$BR$60=C19)*($BS$51:$CA$51=Q20),$BS$52:$CA$60)),0)</f>
        <v>0</v>
      </c>
      <c r="X32" s="2">
        <f t="array" aca="1" ref="X32" ca="1">IF(Q19=C19,SUM(IF(($BR$52:$BR$60=C19)*($BS$51:$CA$51=Q21),$BS$52:$CA$60)),0)</f>
        <v>0</v>
      </c>
      <c r="Y32" s="2">
        <f t="array" aca="1" ref="Y32" ca="1">IF(Q19=C19,SUM(IF(($BR$52:$BR$60=C19)*($BS$51:$CA$51=Q22),$BS$52:$CA$60)),0)</f>
        <v>0</v>
      </c>
      <c r="Z32" s="2">
        <f t="array" aca="1" ref="Z32" ca="1">IF(Q19=C19,SUM(IF(($BR$52:$BR$60=C19)*($BS$51:$CA$51=Q23),$BS$52:$CA$60)),0)</f>
        <v>0</v>
      </c>
      <c r="AA32" s="2">
        <f t="array" aca="1" ref="AA32" ca="1">IF(Q19=C19,SUM(IF(($BR$52:$BR$60=C19)*($BS$51:$CA$51=Q$24),$BS$52:$CA$60)),0)</f>
        <v>0</v>
      </c>
      <c r="AB32" s="2">
        <f t="array" aca="1" ref="AB32" ca="1">IF(Q19=C19,SUM(IF(($BR$52:$BR$60=C19)*($BS$51:$CA$51=Q$25),$BS$52:$CA$60)),0)</f>
        <v>0</v>
      </c>
      <c r="AC32" s="4">
        <f t="array" aca="1" ref="AC32" ca="1">IF(R19=C19,SUM(IF(($BR$52:$BR$60=C19)*($BS$51:$CA$51=R17),$BS$52:$CA$60)),0)</f>
        <v>0</v>
      </c>
      <c r="AD32" s="2">
        <f t="array" aca="1" ref="AD32" ca="1">IF(R19=C19,SUM(IF(($BR$52:$BR$60=C19)*($BS$51:$CA$51=R18),$BS$52:$CA$60)),0)</f>
        <v>0</v>
      </c>
      <c r="AE32" s="2">
        <f t="array" aca="1" ref="AE32" ca="1">IF(R19=C19,SUM(IF(($BR$52:$BR$60=C19)*($BS$51:$CA$51=R20),$BS$52:$CA$60)),0)</f>
        <v>0</v>
      </c>
      <c r="AF32" s="2">
        <f t="array" aca="1" ref="AF32" ca="1">IF(R19=C19,SUM(IF(($BR$52:$BR$60=C19)*($BS$51:$CA$51=R21),$BS$52:$CA$60)),0)</f>
        <v>0</v>
      </c>
      <c r="AG32" s="2">
        <f t="array" aca="1" ref="AG32" ca="1">IF(R19=C19,SUM(IF(($BR$52:$BR$60=C19)*($BS$51:$CA$51=R22),$BS$52:$CA$60)),0)</f>
        <v>0</v>
      </c>
      <c r="AH32" s="2">
        <f t="array" aca="1" ref="AH32" ca="1">IF(R19=C19,SUM(IF(($BR$52:$BR$60=C19)*($BS$51:$CA$51=R23),$BS$52:$CA$60)),0)</f>
        <v>0</v>
      </c>
      <c r="AI32" s="2">
        <f t="array" aca="1" ref="AI32" ca="1">IF(R19=C19,SUM(IF(($BR$52:$BR$60=C19)*($BS$51:$CA$51=R$24),$BS$52:$CA$60)),0)</f>
        <v>0</v>
      </c>
      <c r="AJ32" s="2">
        <f t="array" aca="1" ref="AJ32" ca="1">IF(R19=C19,SUM(IF(($BR$52:$BR$60=C19)*($BS$51:$CA$51=R$25),$BS$52:$CA$60)),0)</f>
        <v>0</v>
      </c>
      <c r="AK32" s="4">
        <f t="array" aca="1" ref="AK32" ca="1">IF(S19=C19,SUM(IF(($BR$52:$BR$60=C19)*($BS$51:$CA$51=S17),$BS$52:$CA$60)),0)</f>
        <v>0</v>
      </c>
      <c r="AL32" s="2">
        <f t="array" aca="1" ref="AL32" ca="1">IF(S19=C19,SUM(IF(($BR$52:$BR$60=C19)*($BS$51:$CA$51=S18),$BS$52:$CA$60)),0)</f>
        <v>0</v>
      </c>
      <c r="AM32" s="2">
        <f t="array" aca="1" ref="AM32" ca="1">IF(S19=C19,SUM(IF(($BR$52:$BR$60=C19)*($BS$51:$CA$51=S20),$BS$52:$CA$60)),0)</f>
        <v>0</v>
      </c>
      <c r="AN32" s="2">
        <f t="array" aca="1" ref="AN32" ca="1">IF(S19=C19,SUM(IF(($BR$52:$BR$60=C19)*($BS$51:$CA$51=S21),$BS$52:$CA$60)),0)</f>
        <v>0</v>
      </c>
      <c r="AO32" s="2">
        <f t="array" aca="1" ref="AO32" ca="1">IF(S19=C19,SUM(IF(($BR$52:$BR$60=C19)*($BS$51:$CA$51=S22),$BS$52:$CA$60)),0)</f>
        <v>0</v>
      </c>
      <c r="AP32" s="2">
        <f t="array" aca="1" ref="AP32" ca="1">IF(S19=C19,SUM(IF(($BR$52:$BR$60=C19)*($BS$51:$CA$51=S23),$BS$52:$CA$60)),0)</f>
        <v>0</v>
      </c>
      <c r="AQ32" s="2">
        <f t="array" aca="1" ref="AQ32" ca="1">IF(S19=C19,SUM(IF(($BR$52:$BR$60=C19)*($BS$51:$CA$51=S$24),$BS$52:$CA$60)),0)</f>
        <v>0</v>
      </c>
      <c r="AR32" s="2">
        <f t="array" aca="1" ref="AR32" ca="1">IF(S19=C19,SUM(IF(($BR$52:$BR$60=C19)*($BS$51:$CA$51=S$25),$BS$52:$CA$60)),0)</f>
        <v>0</v>
      </c>
      <c r="AS32" s="4">
        <f t="array" aca="1" ref="AS32" ca="1">IF(T19=C19,SUM(IF(($BR$52:$BR$60=C19)*($BS$51:$CA$51=T17),$BS$52:$CA$60)),0)</f>
        <v>0</v>
      </c>
      <c r="AT32" s="2">
        <f t="array" aca="1" ref="AT32" ca="1">IF(T19=C19,SUM(IF(($BR$52:$BR$60=C19)*($BS$51:$CA$51=T18),$BS$52:$CA$60)),0)</f>
        <v>0</v>
      </c>
      <c r="AU32" s="2">
        <f t="array" aca="1" ref="AU32" ca="1">IF(T19=C19,SUM(IF(($BR$52:$BR$60=C19)*($BS$51:$CA$51=T20),$BS$52:$CA$60)),0)</f>
        <v>0</v>
      </c>
      <c r="AV32" s="2">
        <f t="array" aca="1" ref="AV32" ca="1">IF(T19=C19,SUM(IF(($BR$52:$BR$60=C19)*($BS$51:$CA$51=T21),$BS$52:$CA$60)),0)</f>
        <v>0</v>
      </c>
      <c r="AW32" s="2">
        <f t="array" aca="1" ref="AW32" ca="1">IF(T19=C19,SUM(IF(($BR$52:$BR$60=C19)*($BS$51:$CA$51=T22),$BS$52:$CA$60)),0)</f>
        <v>0</v>
      </c>
      <c r="AX32" s="2">
        <f t="array" aca="1" ref="AX32" ca="1">IF(T19=C19,SUM(IF(($BR$52:$BR$60=C19)*($BS$51:$CA$51=T23),$BS$52:$CA$60)),0)</f>
        <v>0</v>
      </c>
      <c r="AY32" s="2">
        <f t="array" aca="1" ref="AY32" ca="1">IF(T19=C19,SUM(IF(($BR$52:$BR$60=C19)*($BS$51:$CA$51=T$24),$BS$52:$CA$60)),0)</f>
        <v>0</v>
      </c>
      <c r="AZ32" s="2">
        <f t="array" aca="1" ref="AZ32" ca="1">IF(T19=C19,SUM(IF(($BR$52:$BR$60=C19)*($BS$51:$CA$51=T$25),$BS$52:$CA$60)),0)</f>
        <v>0</v>
      </c>
      <c r="BA32" s="4">
        <f t="array" aca="1" ref="BA32" ca="1">IF(U19=C19,SUM(IF(($BR$52:$BR$60=C19)*($BS$51:$CA$51=U$17),$BS$52:$CA$60)),0)</f>
        <v>0</v>
      </c>
      <c r="BB32" s="2">
        <f t="array" aca="1" ref="BB32" ca="1">IF(U19=C19,SUM(IF(($BR$52:$BR$60=C19)*($BS$51:$CA$51=U$18),$BS$52:$CA$60)),0)</f>
        <v>0</v>
      </c>
      <c r="BC32" s="2">
        <f t="array" aca="1" ref="BC32" ca="1">IF(U19=C19,SUM(IF(($BR$52:$BR$60=C19)*($BS$51:$CA$51=U$20),$BS$52:$CA$60)),0)</f>
        <v>0</v>
      </c>
      <c r="BD32" s="2">
        <f t="array" aca="1" ref="BD32" ca="1">IF(U19=C19,SUM(IF(($BR$52:$BR$60=C19)*($BS$51:$CA$51=U$21),$BS$52:$CA$60)),0)</f>
        <v>0</v>
      </c>
      <c r="BE32" s="2">
        <f t="array" aca="1" ref="BE32" ca="1">IF(U19=C19,SUM(IF(($BR$52:$BR$60=C19)*($BS$51:$CA$51=U$22),$BS$52:$CA$60)),0)</f>
        <v>0</v>
      </c>
      <c r="BF32" s="2">
        <f t="array" aca="1" ref="BF32" ca="1">IF(U19=C19,SUM(IF(($BR$52:$BR$60=C19)*($BS$51:$CA$51=U$23),$BS$52:$CA$60)),0)</f>
        <v>0</v>
      </c>
      <c r="BG32" s="2">
        <f t="array" aca="1" ref="BG32" ca="1">IF(U19=C19,SUM(IF(($BR$52:$BR$60=C19)*($BS$51:$CA$51=U$24),$BS$52:$CA$60)),0)</f>
        <v>0</v>
      </c>
      <c r="BH32" s="2">
        <f t="array" aca="1" ref="BH32" ca="1">IF(U19=C19,SUM(IF(($BR$52:$BR$60=C19)*($BS$51:$CA$51=U$25),$BS$52:$CA$60)),0)</f>
        <v>0</v>
      </c>
      <c r="BI32" s="4">
        <f t="array" aca="1" ref="BI32" ca="1">IF(V19=C19,SUM(IF(($BR$52:$BR$60=C19)*($BS$51:$CA$51=V$17),$BS$52:$CA$60)),0)</f>
        <v>0</v>
      </c>
      <c r="BJ32" s="2">
        <f t="array" aca="1" ref="BJ32" ca="1">IF(V19=C19,SUM(IF(($BR$52:$BR$60=C19)*($BS$51:$CA$51=V$18),$BS$52:$CA$60)),0)</f>
        <v>0</v>
      </c>
      <c r="BK32" s="2">
        <f t="array" aca="1" ref="BK32" ca="1">IF(V19=C19,SUM(IF(($BR$52:$BR$60=C19)*($BS$51:$CA$51=V$20),$BS$52:$CA$60)),0)</f>
        <v>0</v>
      </c>
      <c r="BL32" s="2">
        <f t="array" aca="1" ref="BL32" ca="1">IF(V19=C19,SUM(IF(($BR$52:$BR$60=C19)*($BS$51:$CA$51=V$21),$BS$52:$CA$60)),0)</f>
        <v>0</v>
      </c>
      <c r="BM32" s="2">
        <f t="array" aca="1" ref="BM32" ca="1">IF(V19=C19,SUM(IF(($BR$52:$BR$60=C19)*($BS$51:$CA$51=V$22),$BS$52:$CA$60)),0)</f>
        <v>0</v>
      </c>
      <c r="BN32" s="2">
        <f t="array" aca="1" ref="BN32" ca="1">IF(V19=C19,SUM(IF(($BR$52:$BR$60=C19)*($BS$51:$CA$51=V$23),$BS$52:$CA$60)),0)</f>
        <v>0</v>
      </c>
      <c r="BO32" s="2">
        <f t="array" aca="1" ref="BO32" ca="1">IF(V19=C19,SUM(IF(($BR$52:$BR$60=C19)*($BS$51:$CA$51=V$24),$BS$52:$CA$60)),0)</f>
        <v>0</v>
      </c>
      <c r="BP32" s="13">
        <f t="array" aca="1" ref="BP32" ca="1">IF(V19=C19,SUM(IF(($BR$52:$BR$60=C19)*($BS$51:$CA$51=V$25),$BS$52:$CA$60)),0)</f>
        <v>0</v>
      </c>
      <c r="BR32" s="2" t="str">
        <f t="shared" ca="1" si="55"/>
        <v>Murten 2</v>
      </c>
      <c r="BS32" s="7">
        <f t="shared" ca="1" si="58"/>
        <v>3</v>
      </c>
      <c r="BT32" s="7">
        <f t="shared" ca="1" si="58"/>
        <v>1</v>
      </c>
      <c r="BU32" s="5"/>
      <c r="BV32" s="6">
        <f t="shared" ca="1" si="56"/>
        <v>1</v>
      </c>
      <c r="BW32" s="6">
        <f t="shared" ca="1" si="56"/>
        <v>0</v>
      </c>
      <c r="BX32" s="6">
        <f t="shared" ca="1" si="56"/>
        <v>0</v>
      </c>
      <c r="BY32" s="6">
        <f t="shared" ca="1" si="56"/>
        <v>0</v>
      </c>
      <c r="BZ32" s="6">
        <f t="shared" ca="1" si="56"/>
        <v>0</v>
      </c>
      <c r="CA32" s="6">
        <f t="shared" ca="1" si="56"/>
        <v>0</v>
      </c>
    </row>
    <row r="33" spans="2:79" s="2" customFormat="1" x14ac:dyDescent="0.25">
      <c r="C33" s="2" t="str">
        <f t="shared" ca="1" si="57"/>
        <v>Burgdorf 11</v>
      </c>
      <c r="E33" s="12">
        <f t="array" aca="1" ref="E33" ca="1">IF(O20=C20,SUM(IF(($BR$52:$BR$60=C20)*($BS$51:$CA$51=O17),$BS$52:$CA$60)),0)</f>
        <v>0</v>
      </c>
      <c r="F33" s="2">
        <f t="array" aca="1" ref="F33" ca="1">IF(O20=C20,SUM(IF(($BR$52:$BR$60=C20)*($BS$51:$CA$51=O18),$BS$52:$CA$60)),0)</f>
        <v>0</v>
      </c>
      <c r="G33" s="2">
        <f t="array" aca="1" ref="G33" ca="1">IF(O20=C20,SUM(IF(($BR$52:$BR$60=C20)*($BS$51:$CA$51=O19),$BS$52:$CA$60)),0)</f>
        <v>0</v>
      </c>
      <c r="H33" s="2">
        <f t="array" aca="1" ref="H33" ca="1">IF(O20=C20,SUM(IF(($BR$52:$BR$60=C20)*($BS$51:$CA$51=O21),$BS$52:$CA$60)),0)</f>
        <v>0</v>
      </c>
      <c r="I33" s="2">
        <f t="array" aca="1" ref="I33" ca="1">IF(O20=C20,SUM(IF(($BR$52:$BR$60=C20)*($BS$51:$CA$51=O22),$BS$52:$CA$60)),0)</f>
        <v>0</v>
      </c>
      <c r="J33" s="2">
        <f t="array" aca="1" ref="J33" ca="1">IF(O20=C20,SUM(IF(($BR$52:$BR$60=C20)*($BS$51:$CA$51=O23),$BS$52:$CA$60)),0)</f>
        <v>0</v>
      </c>
      <c r="K33" s="2">
        <f t="array" aca="1" ref="K33" ca="1">IF(O20=C20,SUM(IF(($BR$52:$BR$60=C20)*($BS$51:$CA$51=O$24),$BS$52:$CA$60)),0)</f>
        <v>0</v>
      </c>
      <c r="L33" s="2">
        <f t="array" aca="1" ref="L33" ca="1">IF(O20=C20,SUM(IF(($BR$52:$BR$60=C20)*($BS$51:$CA$51=O$25),$BS$52:$CA$60)),0)</f>
        <v>0</v>
      </c>
      <c r="M33" s="4">
        <f t="array" aca="1" ref="M33" ca="1">IF(P20=C20,SUM(IF(($BR$52:$BR$60=C20)*($BS$51:$CA$51=P17),$BS$52:$CA$60)),0)</f>
        <v>0</v>
      </c>
      <c r="N33" s="2">
        <f t="array" aca="1" ref="N33" ca="1">IF(P20=C20,SUM(IF(($BR$52:$BR$60=C20)*($BS$51:$CA$51=P18),$BS$52:$CA$60)),0)</f>
        <v>0</v>
      </c>
      <c r="O33" s="2">
        <f t="array" aca="1" ref="O33" ca="1">IF(P20=C20,SUM(IF(($BR$52:$BR$60=C20)*($BS$51:$CA$51=P19),$BS$52:$CA$60)),0)</f>
        <v>0</v>
      </c>
      <c r="P33" s="2">
        <f t="array" aca="1" ref="P33" ca="1">IF(P20=C20,SUM(IF(($BR$52:$BR$60=C20)*($BS$51:$CA$51=P21),$BS$52:$CA$60)),0)</f>
        <v>0</v>
      </c>
      <c r="Q33" s="2">
        <f t="array" aca="1" ref="Q33" ca="1">IF(P20=C20,SUM(IF(($BR$52:$BR$60=C20)*($BS$51:$CA$51=P22),$BS$52:$CA$60)),0)</f>
        <v>0</v>
      </c>
      <c r="R33" s="2">
        <f t="array" aca="1" ref="R33" ca="1">IF(P20=C20,SUM(IF(($BR$52:$BR$60=C20)*($BS$51:$CA$51=P23),$BS$52:$CA$60)),0)</f>
        <v>0</v>
      </c>
      <c r="S33" s="2">
        <f t="array" aca="1" ref="S33" ca="1">IF(P20=C20,SUM(IF(($BR$52:$BR$60=C20)*($BS$51:$CA$51=P$24),$BS$52:$CA$60)),0)</f>
        <v>0</v>
      </c>
      <c r="T33" s="2">
        <f t="array" aca="1" ref="T33" ca="1">IF(P20=C20,SUM(IF(($BR$52:$BR$60=C20)*($BS$51:$CA$51=P$25),$BS$52:$CA$60)),0)</f>
        <v>0</v>
      </c>
      <c r="U33" s="4">
        <f t="array" aca="1" ref="U33" ca="1">IF(Q20=C20,SUM(IF(($BR$52:$BR$60=C20)*($BS$51:$CA$51=Q17),$BS$52:$CA$60)),0)</f>
        <v>0</v>
      </c>
      <c r="V33" s="2">
        <f t="array" aca="1" ref="V33" ca="1">IF(Q20=C20,SUM(IF(($BR$52:$BR$60=C20)*($BS$51:$CA$51=Q18),$BS$52:$CA$60)),0)</f>
        <v>0</v>
      </c>
      <c r="W33" s="2">
        <f t="array" aca="1" ref="W33" ca="1">IF(Q20=C20,SUM(IF(($BR$52:$BR$60=C20)*($BS$51:$CA$51=Q19),$BS$52:$CA$60)),0)</f>
        <v>0</v>
      </c>
      <c r="X33" s="2">
        <f t="array" aca="1" ref="X33" ca="1">IF(Q20=C20,SUM(IF(($BR$52:$BR$60=C20)*($BS$51:$CA$51=Q21),$BS$52:$CA$60)),0)</f>
        <v>0</v>
      </c>
      <c r="Y33" s="2">
        <f t="array" aca="1" ref="Y33" ca="1">IF(Q20=C20,SUM(IF(($BR$52:$BR$60=C20)*($BS$51:$CA$51=Q22),$BS$52:$CA$60)),0)</f>
        <v>0</v>
      </c>
      <c r="Z33" s="2">
        <f t="array" aca="1" ref="Z33" ca="1">IF(Q20=C20,SUM(IF(($BR$52:$BR$60=C20)*($BS$51:$CA$51=Q23),$BS$52:$CA$60)),0)</f>
        <v>0</v>
      </c>
      <c r="AA33" s="2">
        <f t="array" aca="1" ref="AA33" ca="1">IF(Q20=C20,SUM(IF(($BR$52:$BR$60=C20)*($BS$51:$CA$51=Q$24),$BS$52:$CA$60)),0)</f>
        <v>0</v>
      </c>
      <c r="AB33" s="2">
        <f t="array" aca="1" ref="AB33" ca="1">IF(Q20=C20,SUM(IF(($BR$52:$BR$60=C20)*($BS$51:$CA$51=Q$25),$BS$52:$CA$60)),0)</f>
        <v>0</v>
      </c>
      <c r="AC33" s="4">
        <f t="array" aca="1" ref="AC33" ca="1">IF(R20=C20,SUM(IF(($BR$52:$BR$60=C20)*($BS$51:$CA$51=R17),$BS$52:$CA$60)),0)</f>
        <v>0</v>
      </c>
      <c r="AD33" s="2">
        <f t="array" aca="1" ref="AD33" ca="1">IF(R20=C20,SUM(IF(($BR$52:$BR$60=C20)*($BS$51:$CA$51=R18),$BS$52:$CA$60)),0)</f>
        <v>0</v>
      </c>
      <c r="AE33" s="2">
        <f t="array" aca="1" ref="AE33" ca="1">IF(R20=C20,SUM(IF(($BR$52:$BR$60=C20)*($BS$51:$CA$51=R19),$BS$52:$CA$60)),0)</f>
        <v>0</v>
      </c>
      <c r="AF33" s="2">
        <f t="array" aca="1" ref="AF33" ca="1">IF(R20=C20,SUM(IF(($BR$52:$BR$60=C20)*($BS$51:$CA$51=R21),$BS$52:$CA$60)),0)</f>
        <v>0</v>
      </c>
      <c r="AG33" s="2">
        <f t="array" aca="1" ref="AG33" ca="1">IF(R20=C20,SUM(IF(($BR$52:$BR$60=C20)*($BS$51:$CA$51=R22),$BS$52:$CA$60)),0)</f>
        <v>0</v>
      </c>
      <c r="AH33" s="2">
        <f t="array" aca="1" ref="AH33" ca="1">IF(R20=C20,SUM(IF(($BR$52:$BR$60=C20)*($BS$51:$CA$51=R23),$BS$52:$CA$60)),0)</f>
        <v>0</v>
      </c>
      <c r="AI33" s="2">
        <f t="array" aca="1" ref="AI33" ca="1">IF(R20=C20,SUM(IF(($BR$52:$BR$60=C20)*($BS$51:$CA$51=R$24),$BS$52:$CA$60)),0)</f>
        <v>0</v>
      </c>
      <c r="AJ33" s="2">
        <f t="array" aca="1" ref="AJ33" ca="1">IF(R20=C20,SUM(IF(($BR$52:$BR$60=C20)*($BS$51:$CA$51=R$25),$BS$52:$CA$60)),0)</f>
        <v>0</v>
      </c>
      <c r="AK33" s="4">
        <f t="array" aca="1" ref="AK33" ca="1">IF(S20=C20,SUM(IF(($BR$52:$BR$60=C20)*($BS$51:$CA$51=S17),$BS$52:$CA$60)),0)</f>
        <v>0</v>
      </c>
      <c r="AL33" s="2">
        <f t="array" aca="1" ref="AL33" ca="1">IF(S20=C20,SUM(IF(($BR$52:$BR$60=C20)*($BS$51:$CA$51=S18),$BS$52:$CA$60)),0)</f>
        <v>0</v>
      </c>
      <c r="AM33" s="2">
        <f t="array" aca="1" ref="AM33" ca="1">IF(S20=C20,SUM(IF(($BR$52:$BR$60=C20)*($BS$51:$CA$51=S19),$BS$52:$CA$60)),0)</f>
        <v>0</v>
      </c>
      <c r="AN33" s="2">
        <f t="array" aca="1" ref="AN33" ca="1">IF(S20=C20,SUM(IF(($BR$52:$BR$60=C20)*($BS$51:$CA$51=S21),$BS$52:$CA$60)),0)</f>
        <v>0</v>
      </c>
      <c r="AO33" s="2">
        <f t="array" aca="1" ref="AO33" ca="1">IF(S20=C20,SUM(IF(($BR$52:$BR$60=C20)*($BS$51:$CA$51=S22),$BS$52:$CA$60)),0)</f>
        <v>0</v>
      </c>
      <c r="AP33" s="2">
        <f t="array" aca="1" ref="AP33" ca="1">IF(S20=C20,SUM(IF(($BR$52:$BR$60=C20)*($BS$51:$CA$51=S23),$BS$52:$CA$60)),0)</f>
        <v>0</v>
      </c>
      <c r="AQ33" s="2">
        <f t="array" aca="1" ref="AQ33" ca="1">IF(S20=C20,SUM(IF(($BR$52:$BR$60=C20)*($BS$51:$CA$51=S$24),$BS$52:$CA$60)),0)</f>
        <v>0</v>
      </c>
      <c r="AR33" s="2">
        <f t="array" aca="1" ref="AR33" ca="1">IF(S20=C20,SUM(IF(($BR$52:$BR$60=C20)*($BS$51:$CA$51=S$25),$BS$52:$CA$60)),0)</f>
        <v>0</v>
      </c>
      <c r="AS33" s="4">
        <f t="array" aca="1" ref="AS33" ca="1">IF(T20=C20,SUM(IF(($BR$52:$BR$60=C20)*($BS$51:$CA$51=T17),$BS$52:$CA$60)),0)</f>
        <v>0</v>
      </c>
      <c r="AT33" s="2">
        <f t="array" aca="1" ref="AT33" ca="1">IF(T20=C20,SUM(IF(($BR$52:$BR$60=C20)*($BS$51:$CA$51=T18),$BS$52:$CA$60)),0)</f>
        <v>0</v>
      </c>
      <c r="AU33" s="2">
        <f t="array" aca="1" ref="AU33" ca="1">IF(T20=C20,SUM(IF(($BR$52:$BR$60=C20)*($BS$51:$CA$51=T19),$BS$52:$CA$60)),0)</f>
        <v>0</v>
      </c>
      <c r="AV33" s="2">
        <f t="array" aca="1" ref="AV33" ca="1">IF(T20=C20,SUM(IF(($BR$52:$BR$60=C20)*($BS$51:$CA$51=T21),$BS$52:$CA$60)),0)</f>
        <v>0</v>
      </c>
      <c r="AW33" s="2">
        <f t="array" aca="1" ref="AW33" ca="1">IF(T20=C20,SUM(IF(($BR$52:$BR$60=C20)*($BS$51:$CA$51=T22),$BS$52:$CA$60)),0)</f>
        <v>0</v>
      </c>
      <c r="AX33" s="2">
        <f t="array" aca="1" ref="AX33" ca="1">IF(T20=C20,SUM(IF(($BR$52:$BR$60=C20)*($BS$51:$CA$51=T23),$BS$52:$CA$60)),0)</f>
        <v>0</v>
      </c>
      <c r="AY33" s="2">
        <f t="array" aca="1" ref="AY33" ca="1">IF(T20=C20,SUM(IF(($BR$52:$BR$60=C20)*($BS$51:$CA$51=T$24),$BS$52:$CA$60)),0)</f>
        <v>0</v>
      </c>
      <c r="AZ33" s="2">
        <f t="array" aca="1" ref="AZ33" ca="1">IF(T20=C20,SUM(IF(($BR$52:$BR$60=C20)*($BS$51:$CA$51=T$25),$BS$52:$CA$60)),0)</f>
        <v>0</v>
      </c>
      <c r="BA33" s="4">
        <f t="array" aca="1" ref="BA33" ca="1">IF(U20=C20,SUM(IF(($BR$52:$BR$60=C20)*($BS$51:$CA$51=U$17),$BS$52:$CA$60)),0)</f>
        <v>0</v>
      </c>
      <c r="BB33" s="2">
        <f t="array" aca="1" ref="BB33" ca="1">IF(U20=C20,SUM(IF(($BR$52:$BR$60=C20)*($BS$51:$CA$51=U$18),$BS$52:$CA$60)),0)</f>
        <v>0</v>
      </c>
      <c r="BC33" s="2">
        <f t="array" aca="1" ref="BC33" ca="1">IF(U20=C20,SUM(IF(($BR$52:$BR$60=C20)*($BS$51:$CA$51=U$19),$BS$52:$CA$60)),0)</f>
        <v>0</v>
      </c>
      <c r="BD33" s="2">
        <f t="array" aca="1" ref="BD33" ca="1">IF(U20=C20,SUM(IF(($BR$52:$BR$60=C20)*($BS$51:$CA$51=U$21),$BS$52:$CA$60)),0)</f>
        <v>0</v>
      </c>
      <c r="BE33" s="2">
        <f t="array" aca="1" ref="BE33" ca="1">IF(U20=C20,SUM(IF(($BR$52:$BR$60=C20)*($BS$51:$CA$51=U$22),$BS$52:$CA$60)),0)</f>
        <v>0</v>
      </c>
      <c r="BF33" s="2">
        <f t="array" aca="1" ref="BF33" ca="1">IF(U20=C20,SUM(IF(($BR$52:$BR$60=C20)*($BS$51:$CA$51=U$23),$BS$52:$CA$60)),0)</f>
        <v>0</v>
      </c>
      <c r="BG33" s="2">
        <f t="array" aca="1" ref="BG33" ca="1">IF(U20=C20,SUM(IF(($BR$52:$BR$60=C20)*($BS$51:$CA$51=U$24),$BS$52:$CA$60)),0)</f>
        <v>0</v>
      </c>
      <c r="BH33" s="2">
        <f t="array" aca="1" ref="BH33" ca="1">IF(U20=C20,SUM(IF(($BR$52:$BR$60=C20)*($BS$51:$CA$51=U$25),$BS$52:$CA$60)),0)</f>
        <v>0</v>
      </c>
      <c r="BI33" s="4">
        <f t="array" aca="1" ref="BI33" ca="1">IF(V20=C20,SUM(IF(($BR$52:$BR$60=C20)*($BS$51:$CA$51=V$17),$BS$52:$CA$60)),0)</f>
        <v>0</v>
      </c>
      <c r="BJ33" s="2">
        <f t="array" aca="1" ref="BJ33" ca="1">IF(V20=C20,SUM(IF(($BR$52:$BR$60=C20)*($BS$51:$CA$51=V$18),$BS$52:$CA$60)),0)</f>
        <v>0</v>
      </c>
      <c r="BK33" s="2">
        <f t="array" aca="1" ref="BK33" ca="1">IF(V20=C20,SUM(IF(($BR$52:$BR$60=C20)*($BS$51:$CA$51=V$19),$BS$52:$CA$60)),0)</f>
        <v>0</v>
      </c>
      <c r="BL33" s="2">
        <f t="array" aca="1" ref="BL33" ca="1">IF(V20=C20,SUM(IF(($BR$52:$BR$60=C20)*($BS$51:$CA$51=V$21),$BS$52:$CA$60)),0)</f>
        <v>0</v>
      </c>
      <c r="BM33" s="2">
        <f t="array" aca="1" ref="BM33" ca="1">IF(V20=C20,SUM(IF(($BR$52:$BR$60=C20)*($BS$51:$CA$51=V$22),$BS$52:$CA$60)),0)</f>
        <v>0</v>
      </c>
      <c r="BN33" s="2">
        <f t="array" aca="1" ref="BN33" ca="1">IF(V20=C20,SUM(IF(($BR$52:$BR$60=C20)*($BS$51:$CA$51=V$23),$BS$52:$CA$60)),0)</f>
        <v>0</v>
      </c>
      <c r="BO33" s="2">
        <f t="array" aca="1" ref="BO33" ca="1">IF(V20=C20,SUM(IF(($BR$52:$BR$60=C20)*($BS$51:$CA$51=V$24),$BS$52:$CA$60)),0)</f>
        <v>0</v>
      </c>
      <c r="BP33" s="13">
        <f t="array" aca="1" ref="BP33" ca="1">IF(V20=C20,SUM(IF(($BR$52:$BR$60=C20)*($BS$51:$CA$51=V$25),$BS$52:$CA$60)),0)</f>
        <v>0</v>
      </c>
      <c r="BR33" s="2" t="str">
        <f t="shared" ca="1" si="55"/>
        <v>Burgdorf 11</v>
      </c>
      <c r="BS33" s="7">
        <f t="shared" ca="1" si="58"/>
        <v>4</v>
      </c>
      <c r="BT33" s="7">
        <f t="shared" ca="1" si="58"/>
        <v>2</v>
      </c>
      <c r="BU33" s="7">
        <f t="shared" ca="1" si="58"/>
        <v>5</v>
      </c>
      <c r="BV33" s="5"/>
      <c r="BW33" s="6">
        <f ca="1">SUMIFS($X$64:$X$135,$V$64:$V$135,$BR33,$W$64:$W$135,BW$29)+SUMIFS($Y$64:$Y$135,$W$64:$W$135,$BR33,$V$64:$V$135,BW$29)</f>
        <v>0</v>
      </c>
      <c r="BX33" s="6">
        <f ca="1">SUMIFS($X$64:$X$135,$V$64:$V$135,$BR33,$W$64:$W$135,BX$29)+SUMIFS($Y$64:$Y$135,$W$64:$W$135,$BR33,$V$64:$V$135,BX$29)</f>
        <v>0</v>
      </c>
      <c r="BY33" s="6">
        <f ca="1">SUMIFS($X$64:$X$135,$V$64:$V$135,$BR33,$W$64:$W$135,BY$29)+SUMIFS($Y$64:$Y$135,$W$64:$W$135,$BR33,$V$64:$V$135,BY$29)</f>
        <v>0</v>
      </c>
      <c r="BZ33" s="6">
        <f ca="1">SUMIFS($X$64:$X$135,$V$64:$V$135,$BR33,$W$64:$W$135,BZ$29)+SUMIFS($Y$64:$Y$135,$W$64:$W$135,$BR33,$V$64:$V$135,BZ$29)</f>
        <v>0</v>
      </c>
      <c r="CA33" s="6">
        <f ca="1">SUMIFS($X$64:$X$135,$V$64:$V$135,$BR33,$W$64:$W$135,CA$29)+SUMIFS($Y$64:$Y$135,$W$64:$W$135,$BR33,$V$64:$V$135,CA$29)</f>
        <v>0</v>
      </c>
    </row>
    <row r="34" spans="2:79" s="2" customFormat="1" x14ac:dyDescent="0.25">
      <c r="C34" s="2" t="str">
        <f t="shared" si="57"/>
        <v/>
      </c>
      <c r="E34" s="12">
        <f t="array" aca="1" ref="E34" ca="1">IF(O21=C21,SUM(IF(($BR$52:$BR$60=C21)*($BS$51:$CA$51=O17),$BS$52:$CA$60)),0)</f>
        <v>0</v>
      </c>
      <c r="F34" s="2">
        <f t="array" aca="1" ref="F34" ca="1">IF(O21=C21,SUM(IF(($BR$52:$BR$60=C21)*($BS$51:$CA$51=O18),$BS$52:$CA$60)),0)</f>
        <v>0</v>
      </c>
      <c r="G34" s="2">
        <f t="array" aca="1" ref="G34" ca="1">IF(O21=C21,SUM(IF(($BR$52:$BR$60=C21)*($BS$51:$CA$51=O19),$BS$52:$CA$60)),0)</f>
        <v>0</v>
      </c>
      <c r="H34" s="2">
        <f t="array" aca="1" ref="H34" ca="1">IF(O21=C21,SUM(IF(($BR$52:$BR$60=C21)*($BS$51:$CA$51=O20),$BS$52:$CA$60)),0)</f>
        <v>0</v>
      </c>
      <c r="I34" s="2">
        <f t="array" aca="1" ref="I34" ca="1">IF(O21=C21,SUM(IF(($BR$52:$BR$60=C21)*($BS$51:$CA$51=O22),$BS$52:$CA$60)),0)</f>
        <v>0</v>
      </c>
      <c r="J34" s="2">
        <f t="array" aca="1" ref="J34" ca="1">IF(O21=C21,SUM(IF(($BR$52:$BR$60=C21)*($BS$51:$CA$51=O23),$BS$52:$CA$60)),0)</f>
        <v>0</v>
      </c>
      <c r="K34" s="2">
        <f t="array" aca="1" ref="K34" ca="1">IF(O21=C21,SUM(IF(($BR$52:$BR$60=C21)*($BS$51:$CA$51=O$24),$BS$52:$CA$60)),0)</f>
        <v>0</v>
      </c>
      <c r="L34" s="2">
        <f t="array" aca="1" ref="L34" ca="1">IF(O21=C21,SUM(IF(($BR$52:$BR$60=C21)*($BS$51:$CA$51=O$25),$BS$52:$CA$60)),0)</f>
        <v>0</v>
      </c>
      <c r="M34" s="4">
        <f t="array" aca="1" ref="M34" ca="1">IF(P21=C21,SUM(IF(($BR$52:$BR$60=C21)*($BS$51:$CA$51=P17),$BS$52:$CA$60)),0)</f>
        <v>0</v>
      </c>
      <c r="N34" s="2">
        <f t="array" aca="1" ref="N34" ca="1">IF(P21=C21,SUM(IF(($BR$52:$BR$60=C21)*($BS$51:$CA$51=P18),$BS$52:$CA$60)),0)</f>
        <v>0</v>
      </c>
      <c r="O34" s="2">
        <f t="array" aca="1" ref="O34" ca="1">IF(P21=C21,SUM(IF(($BR$52:$BR$60=C21)*($BS$51:$CA$51=P19),$BS$52:$CA$60)),0)</f>
        <v>0</v>
      </c>
      <c r="P34" s="2">
        <f t="array" aca="1" ref="P34" ca="1">IF(P21=C21,SUM(IF(($BR$52:$BR$60=C21)*($BS$51:$CA$51=P20),$BS$52:$CA$60)),0)</f>
        <v>0</v>
      </c>
      <c r="Q34" s="2">
        <f t="array" aca="1" ref="Q34" ca="1">IF(P21=C21,SUM(IF(($BR$52:$BR$60=C21)*($BS$51:$CA$51=P22),$BS$52:$CA$60)),0)</f>
        <v>0</v>
      </c>
      <c r="R34" s="2">
        <f t="array" aca="1" ref="R34" ca="1">IF(P21=C21,SUM(IF(($BR$52:$BR$60=C21)*($BS$51:$CA$51=P23),$BS$52:$CA$60)),0)</f>
        <v>0</v>
      </c>
      <c r="S34" s="2">
        <f t="array" aca="1" ref="S34" ca="1">IF(P21=C21,SUM(IF(($BR$52:$BR$60=C21)*($BS$51:$CA$51=P$24),$BS$52:$CA$60)),0)</f>
        <v>0</v>
      </c>
      <c r="T34" s="2">
        <f t="array" aca="1" ref="T34" ca="1">IF(P21=C21,SUM(IF(($BR$52:$BR$60=C21)*($BS$51:$CA$51=P$25),$BS$52:$CA$60)),0)</f>
        <v>0</v>
      </c>
      <c r="U34" s="4">
        <f t="array" aca="1" ref="U34" ca="1">IF(Q21=C21,SUM(IF(($BR$52:$BR$60=C21)*($BS$51:$CA$51=Q17),$BS$52:$CA$60)),0)</f>
        <v>0</v>
      </c>
      <c r="V34" s="2">
        <f t="array" aca="1" ref="V34" ca="1">IF(Q21=C21,SUM(IF(($BR$52:$BR$60=C21)*($BS$51:$CA$51=Q18),$BS$52:$CA$60)),0)</f>
        <v>0</v>
      </c>
      <c r="W34" s="2">
        <f t="array" aca="1" ref="W34" ca="1">IF(Q21=C21,SUM(IF(($BR$52:$BR$60=C21)*($BS$51:$CA$51=Q19),$BS$52:$CA$60)),0)</f>
        <v>0</v>
      </c>
      <c r="X34" s="2">
        <f t="array" aca="1" ref="X34" ca="1">IF(Q21=C21,SUM(IF(($BR$52:$BR$60=C21)*($BS$51:$CA$51=Q20),$BS$52:$CA$60)),0)</f>
        <v>0</v>
      </c>
      <c r="Y34" s="2">
        <f t="array" aca="1" ref="Y34" ca="1">IF(Q21=C21,SUM(IF(($BR$52:$BR$60=C21)*($BS$51:$CA$51=Q22),$BS$52:$CA$60)),0)</f>
        <v>0</v>
      </c>
      <c r="Z34" s="2">
        <f t="array" aca="1" ref="Z34" ca="1">IF(Q21=C21,SUM(IF(($BR$52:$BR$60=C21)*($BS$51:$CA$51=Q23),$BS$52:$CA$60)),0)</f>
        <v>0</v>
      </c>
      <c r="AA34" s="2">
        <f t="array" aca="1" ref="AA34" ca="1">IF(Q21=C21,SUM(IF(($BR$52:$BR$60=C21)*($BS$51:$CA$51=Q$24),$BS$52:$CA$60)),0)</f>
        <v>0</v>
      </c>
      <c r="AB34" s="2">
        <f t="array" aca="1" ref="AB34" ca="1">IF(Q21=C21,SUM(IF(($BR$52:$BR$60=C21)*($BS$51:$CA$51=Q$25),$BS$52:$CA$60)),0)</f>
        <v>0</v>
      </c>
      <c r="AC34" s="4">
        <f t="array" aca="1" ref="AC34" ca="1">IF(R21=C21,SUM(IF(($BR$52:$BR$60=C21)*($BS$51:$CA$51=R17),$BS$52:$CA$60)),0)</f>
        <v>0</v>
      </c>
      <c r="AD34" s="2">
        <f t="array" aca="1" ref="AD34" ca="1">IF(R21=C21,SUM(IF(($BR$52:$BR$60=C21)*($BS$51:$CA$51=R18),$BS$52:$CA$60)),0)</f>
        <v>0</v>
      </c>
      <c r="AE34" s="2">
        <f t="array" aca="1" ref="AE34" ca="1">IF(R21=C21,SUM(IF(($BR$52:$BR$60=C21)*($BS$51:$CA$51=R19),$BS$52:$CA$60)),0)</f>
        <v>0</v>
      </c>
      <c r="AF34" s="2">
        <f t="array" aca="1" ref="AF34" ca="1">IF(R21=C21,SUM(IF(($BR$52:$BR$60=C21)*($BS$51:$CA$51=R20),$BS$52:$CA$60)),0)</f>
        <v>0</v>
      </c>
      <c r="AG34" s="2">
        <f t="array" aca="1" ref="AG34" ca="1">IF(R21=C21,SUM(IF(($BR$52:$BR$60=C21)*($BS$51:$CA$51=R22),$BS$52:$CA$60)),0)</f>
        <v>0</v>
      </c>
      <c r="AH34" s="2">
        <f t="array" aca="1" ref="AH34" ca="1">IF(R21=C21,SUM(IF(($BR$52:$BR$60=C21)*($BS$51:$CA$51=R23),$BS$52:$CA$60)),0)</f>
        <v>0</v>
      </c>
      <c r="AI34" s="2">
        <f t="array" aca="1" ref="AI34" ca="1">IF(R21=C21,SUM(IF(($BR$52:$BR$60=C21)*($BS$51:$CA$51=R$24),$BS$52:$CA$60)),0)</f>
        <v>0</v>
      </c>
      <c r="AJ34" s="2">
        <f t="array" aca="1" ref="AJ34" ca="1">IF(R21=C21,SUM(IF(($BR$52:$BR$60=C21)*($BS$51:$CA$51=R$25),$BS$52:$CA$60)),0)</f>
        <v>0</v>
      </c>
      <c r="AK34" s="4">
        <f t="array" aca="1" ref="AK34" ca="1">IF(S21=C21,SUM(IF(($BR$52:$BR$60=C21)*($BS$51:$CA$51=S17),$BS$52:$CA$60)),0)</f>
        <v>0</v>
      </c>
      <c r="AL34" s="2">
        <f t="array" aca="1" ref="AL34" ca="1">IF(S21=C21,SUM(IF(($BR$52:$BR$60=C21)*($BS$51:$CA$51=S18),$BS$52:$CA$60)),0)</f>
        <v>0</v>
      </c>
      <c r="AM34" s="2">
        <f t="array" aca="1" ref="AM34" ca="1">IF(S21=C21,SUM(IF(($BR$52:$BR$60=C21)*($BS$51:$CA$51=S19),$BS$52:$CA$60)),0)</f>
        <v>0</v>
      </c>
      <c r="AN34" s="2">
        <f t="array" aca="1" ref="AN34" ca="1">IF(S21=C21,SUM(IF(($BR$52:$BR$60=C21)*($BS$51:$CA$51=S20),$BS$52:$CA$60)),0)</f>
        <v>0</v>
      </c>
      <c r="AO34" s="2">
        <f t="array" aca="1" ref="AO34" ca="1">IF(S21=C21,SUM(IF(($BR$52:$BR$60=C21)*($BS$51:$CA$51=S22),$BS$52:$CA$60)),0)</f>
        <v>0</v>
      </c>
      <c r="AP34" s="2">
        <f t="array" aca="1" ref="AP34" ca="1">IF(S21=C21,SUM(IF(($BR$52:$BR$60=C21)*($BS$51:$CA$51=S23),$BS$52:$CA$60)),0)</f>
        <v>0</v>
      </c>
      <c r="AQ34" s="2">
        <f t="array" aca="1" ref="AQ34" ca="1">IF(S21=C21,SUM(IF(($BR$52:$BR$60=C21)*($BS$51:$CA$51=S$24),$BS$52:$CA$60)),0)</f>
        <v>0</v>
      </c>
      <c r="AR34" s="2">
        <f t="array" aca="1" ref="AR34" ca="1">IF(S21=C21,SUM(IF(($BR$52:$BR$60=C21)*($BS$51:$CA$51=S$25),$BS$52:$CA$60)),0)</f>
        <v>0</v>
      </c>
      <c r="AS34" s="4">
        <f t="array" aca="1" ref="AS34" ca="1">IF(T21=C21,SUM(IF(($BR$52:$BR$60=C21)*($BS$51:$CA$51=T17),$BS$52:$CA$60)),0)</f>
        <v>0</v>
      </c>
      <c r="AT34" s="2">
        <f t="array" aca="1" ref="AT34" ca="1">IF(T21=C21,SUM(IF(($BR$52:$BR$60=C21)*($BS$51:$CA$51=T18),$BS$52:$CA$60)),0)</f>
        <v>0</v>
      </c>
      <c r="AU34" s="2">
        <f t="array" aca="1" ref="AU34" ca="1">IF(T21=C21,SUM(IF(($BR$52:$BR$60=C21)*($BS$51:$CA$51=T19),$BS$52:$CA$60)),0)</f>
        <v>0</v>
      </c>
      <c r="AV34" s="2">
        <f t="array" aca="1" ref="AV34" ca="1">IF(T21=C21,SUM(IF(($BR$52:$BR$60=C21)*($BS$51:$CA$51=T20),$BS$52:$CA$60)),0)</f>
        <v>0</v>
      </c>
      <c r="AW34" s="2">
        <f t="array" aca="1" ref="AW34" ca="1">IF(T21=C21,SUM(IF(($BR$52:$BR$60=C21)*($BS$51:$CA$51=T22),$BS$52:$CA$60)),0)</f>
        <v>0</v>
      </c>
      <c r="AX34" s="2">
        <f t="array" aca="1" ref="AX34" ca="1">IF(T21=C21,SUM(IF(($BR$52:$BR$60=C21)*($BS$51:$CA$51=T23),$BS$52:$CA$60)),0)</f>
        <v>0</v>
      </c>
      <c r="AY34" s="2">
        <f t="array" aca="1" ref="AY34" ca="1">IF(T21=C21,SUM(IF(($BR$52:$BR$60=C21)*($BS$51:$CA$51=T$24),$BS$52:$CA$60)),0)</f>
        <v>0</v>
      </c>
      <c r="AZ34" s="2">
        <f t="array" aca="1" ref="AZ34" ca="1">IF(T21=C21,SUM(IF(($BR$52:$BR$60=C21)*($BS$51:$CA$51=T$25),$BS$52:$CA$60)),0)</f>
        <v>0</v>
      </c>
      <c r="BA34" s="4">
        <f t="array" aca="1" ref="BA34" ca="1">IF(U21=C21,SUM(IF(($BR$52:$BR$60=C21)*($BS$51:$CA$51=U$17),$BS$52:$CA$60)),0)</f>
        <v>0</v>
      </c>
      <c r="BB34" s="2">
        <f t="array" aca="1" ref="BB34" ca="1">IF(U21=C21,SUM(IF(($BR$52:$BR$60=C21)*($BS$51:$CA$51=U$18),$BS$52:$CA$60)),0)</f>
        <v>0</v>
      </c>
      <c r="BC34" s="2">
        <f t="array" aca="1" ref="BC34" ca="1">IF(U21=C21,SUM(IF(($BR$52:$BR$60=C21)*($BS$51:$CA$51=U$19),$BS$52:$CA$60)),0)</f>
        <v>0</v>
      </c>
      <c r="BD34" s="2">
        <f t="array" aca="1" ref="BD34" ca="1">IF(U21=C21,SUM(IF(($BR$52:$BR$60=C21)*($BS$51:$CA$51=U$20),$BS$52:$CA$60)),0)</f>
        <v>0</v>
      </c>
      <c r="BE34" s="2">
        <f t="array" aca="1" ref="BE34" ca="1">IF(U21=C21,SUM(IF(($BR$52:$BR$60=C21)*($BS$51:$CA$51=U$22),$BS$52:$CA$60)),0)</f>
        <v>0</v>
      </c>
      <c r="BF34" s="2">
        <f t="array" aca="1" ref="BF34" ca="1">IF(U21=C21,SUM(IF(($BR$52:$BR$60=C21)*($BS$51:$CA$51=U$23),$BS$52:$CA$60)),0)</f>
        <v>0</v>
      </c>
      <c r="BG34" s="2">
        <f t="array" aca="1" ref="BG34" ca="1">IF(U21=C21,SUM(IF(($BR$52:$BR$60=C21)*($BS$51:$CA$51=U$24),$BS$52:$CA$60)),0)</f>
        <v>0</v>
      </c>
      <c r="BH34" s="2">
        <f t="array" aca="1" ref="BH34" ca="1">IF(U21=C21,SUM(IF(($BR$52:$BR$60=C21)*($BS$51:$CA$51=U$25),$BS$52:$CA$60)),0)</f>
        <v>0</v>
      </c>
      <c r="BI34" s="4">
        <f t="array" aca="1" ref="BI34" ca="1">IF(V21=C21,SUM(IF(($BR$52:$BR$60=C21)*($BS$51:$CA$51=V$17),$BS$52:$CA$60)),0)</f>
        <v>0</v>
      </c>
      <c r="BJ34" s="2">
        <f t="array" aca="1" ref="BJ34" ca="1">IF(V21=C21,SUM(IF(($BR$52:$BR$60=C21)*($BS$51:$CA$51=V$18),$BS$52:$CA$60)),0)</f>
        <v>0</v>
      </c>
      <c r="BK34" s="2">
        <f t="array" aca="1" ref="BK34" ca="1">IF(V21=C21,SUM(IF(($BR$52:$BR$60=C21)*($BS$51:$CA$51=V$19),$BS$52:$CA$60)),0)</f>
        <v>0</v>
      </c>
      <c r="BL34" s="2">
        <f t="array" aca="1" ref="BL34" ca="1">IF(V21=C21,SUM(IF(($BR$52:$BR$60=C21)*($BS$51:$CA$51=V$20),$BS$52:$CA$60)),0)</f>
        <v>0</v>
      </c>
      <c r="BM34" s="2">
        <f t="array" aca="1" ref="BM34" ca="1">IF(V21=C21,SUM(IF(($BR$52:$BR$60=C21)*($BS$51:$CA$51=V$22),$BS$52:$CA$60)),0)</f>
        <v>0</v>
      </c>
      <c r="BN34" s="2">
        <f t="array" aca="1" ref="BN34" ca="1">IF(V21=C21,SUM(IF(($BR$52:$BR$60=C21)*($BS$51:$CA$51=V$23),$BS$52:$CA$60)),0)</f>
        <v>0</v>
      </c>
      <c r="BO34" s="2">
        <f t="array" aca="1" ref="BO34" ca="1">IF(V21=C21,SUM(IF(($BR$52:$BR$60=C21)*($BS$51:$CA$51=V$24),$BS$52:$CA$60)),0)</f>
        <v>0</v>
      </c>
      <c r="BP34" s="13">
        <f t="array" aca="1" ref="BP34" ca="1">IF(V21=C21,SUM(IF(($BR$52:$BR$60=C21)*($BS$51:$CA$51=V$25),$BS$52:$CA$60)),0)</f>
        <v>0</v>
      </c>
      <c r="BR34" s="2" t="str">
        <f t="shared" si="55"/>
        <v/>
      </c>
      <c r="BS34" s="7">
        <f t="shared" ca="1" si="58"/>
        <v>0</v>
      </c>
      <c r="BT34" s="7">
        <f t="shared" ca="1" si="58"/>
        <v>0</v>
      </c>
      <c r="BU34" s="7">
        <f t="shared" ca="1" si="58"/>
        <v>0</v>
      </c>
      <c r="BV34" s="7">
        <f ca="1">SUMIFS($X$64:$X$135,$V$64:$V$135,$BR34,$W$64:$W$135,BV$29)+SUMIFS($Y$64:$Y$135,$W$64:$W$135,$BR34,$V$64:$V$135,BV$29)</f>
        <v>0</v>
      </c>
      <c r="BW34" s="5"/>
      <c r="BX34" s="6">
        <f ca="1">SUMIFS($X$64:$X$135,$V$64:$V$135,$BR34,$W$64:$W$135,BX$29)+SUMIFS($Y$64:$Y$135,$W$64:$W$135,$BR34,$V$64:$V$135,BX$29)</f>
        <v>0</v>
      </c>
      <c r="BY34" s="6">
        <f ca="1">SUMIFS($X$64:$X$135,$V$64:$V$135,$BR34,$W$64:$W$135,BY$29)+SUMIFS($Y$64:$Y$135,$W$64:$W$135,$BR34,$V$64:$V$135,BY$29)</f>
        <v>0</v>
      </c>
      <c r="BZ34" s="6">
        <f ca="1">SUMIFS($X$64:$X$135,$V$64:$V$135,$BR34,$W$64:$W$135,BZ$29)+SUMIFS($Y$64:$Y$135,$W$64:$W$135,$BR34,$V$64:$V$135,BZ$29)</f>
        <v>0</v>
      </c>
      <c r="CA34" s="6">
        <f ca="1">SUMIFS($X$64:$X$135,$V$64:$V$135,$BR34,$W$64:$W$135,CA$29)+SUMIFS($Y$64:$Y$135,$W$64:$W$135,$BR34,$V$64:$V$135,CA$29)</f>
        <v>0</v>
      </c>
    </row>
    <row r="35" spans="2:79" s="2" customFormat="1" x14ac:dyDescent="0.25">
      <c r="C35" s="2" t="str">
        <f t="shared" si="57"/>
        <v/>
      </c>
      <c r="E35" s="12">
        <f t="array" aca="1" ref="E35" ca="1">IF(O22=C22,SUM(IF(($BR$52:$BR$60=C22)*($BS$51:$CA$51=O17),$BS$52:$CA$60)),0)</f>
        <v>0</v>
      </c>
      <c r="F35" s="2">
        <f t="array" aca="1" ref="F35" ca="1">IF(O22=C22,SUM(IF(($BR$52:$BR$60=C22)*($BS$51:$CA$51=O18),$BS$52:$CA$60)),0)</f>
        <v>0</v>
      </c>
      <c r="G35" s="2">
        <f t="array" aca="1" ref="G35" ca="1">IF(O22=C22,SUM(IF(($BR$52:$BR$60=C22)*($BS$51:$CA$51=O19),$BS$52:$CA$60)),0)</f>
        <v>0</v>
      </c>
      <c r="H35" s="2">
        <f t="array" aca="1" ref="H35" ca="1">IF(O22=C22,SUM(IF(($BR$52:$BR$60=C22)*($BS$51:$CA$51=O20),$BS$52:$CA$60)),0)</f>
        <v>0</v>
      </c>
      <c r="I35" s="2">
        <f t="array" aca="1" ref="I35" ca="1">IF(O22=C22,SUM(IF(($BR$52:$BR$60=C22)*($BS$51:$CA$51=O21),$BS$52:$CA$60)),0)</f>
        <v>0</v>
      </c>
      <c r="J35" s="2">
        <f t="array" aca="1" ref="J35" ca="1">IF(O22=C22,SUM(IF(($BR$52:$BR$60=C22)*($BS$51:$CA$51=O23),$BS$52:$CA$60)),0)</f>
        <v>0</v>
      </c>
      <c r="K35" s="2">
        <f t="array" aca="1" ref="K35" ca="1">IF(O22=C22,SUM(IF(($BR$52:$BR$60=C22)*($BS$51:$CA$51=O$24),$BS$52:$CA$60)),0)</f>
        <v>0</v>
      </c>
      <c r="L35" s="2">
        <f t="array" aca="1" ref="L35" ca="1">IF(O22=C22,SUM(IF(($BR$52:$BR$60=C22)*($BS$51:$CA$51=O$25),$BS$52:$CA$60)),0)</f>
        <v>0</v>
      </c>
      <c r="M35" s="4">
        <f t="array" aca="1" ref="M35" ca="1">IF(P22=C22,SUM(IF(($BR$52:$BR$60=C22)*($BS$51:$CA$51=P17),$BS$52:$CA$60)),0)</f>
        <v>0</v>
      </c>
      <c r="N35" s="2">
        <f t="array" aca="1" ref="N35" ca="1">IF(P22=C22,SUM(IF(($BR$52:$BR$60=C22)*($BS$51:$CA$51=P18),$BS$52:$CA$60)),0)</f>
        <v>0</v>
      </c>
      <c r="O35" s="2">
        <f t="array" aca="1" ref="O35" ca="1">IF(P22=C22,SUM(IF(($BR$52:$BR$60=C22)*($BS$51:$CA$51=P19),$BS$52:$CA$60)),0)</f>
        <v>0</v>
      </c>
      <c r="P35" s="2">
        <f t="array" aca="1" ref="P35" ca="1">IF(P22=C22,SUM(IF(($BR$52:$BR$60=C22)*($BS$51:$CA$51=P20),$BS$52:$CA$60)),0)</f>
        <v>0</v>
      </c>
      <c r="Q35" s="2">
        <f t="array" aca="1" ref="Q35" ca="1">IF(P22=C22,SUM(IF(($BR$52:$BR$60=C22)*($BS$51:$CA$51=P21),$BS$52:$CA$60)),0)</f>
        <v>0</v>
      </c>
      <c r="R35" s="2">
        <f t="array" aca="1" ref="R35" ca="1">IF(P22=C22,SUM(IF(($BR$52:$BR$60=C22)*($BS$51:$CA$51=P23),$BS$52:$CA$60)),0)</f>
        <v>0</v>
      </c>
      <c r="S35" s="2">
        <f t="array" aca="1" ref="S35" ca="1">IF(P22=C22,SUM(IF(($BR$52:$BR$60=C22)*($BS$51:$CA$51=P$24),$BS$52:$CA$60)),0)</f>
        <v>0</v>
      </c>
      <c r="T35" s="2">
        <f t="array" aca="1" ref="T35" ca="1">IF(P22=C22,SUM(IF(($BR$52:$BR$60=C22)*($BS$51:$CA$51=P$25),$BS$52:$CA$60)),0)</f>
        <v>0</v>
      </c>
      <c r="U35" s="4">
        <f t="array" aca="1" ref="U35" ca="1">IF(Q22=C22,SUM(IF(($BR$52:$BR$60=C22)*($BS$51:$CA$51=Q17),$BS$52:$CA$60)),0)</f>
        <v>0</v>
      </c>
      <c r="V35" s="2">
        <f t="array" aca="1" ref="V35" ca="1">IF(Q22=C22,SUM(IF(($BR$52:$BR$60=C22)*($BS$51:$CA$51=Q18),$BS$52:$CA$60)),0)</f>
        <v>0</v>
      </c>
      <c r="W35" s="2">
        <f t="array" aca="1" ref="W35" ca="1">IF(Q22=C22,SUM(IF(($BR$52:$BR$60=C22)*($BS$51:$CA$51=Q19),$BS$52:$CA$60)),0)</f>
        <v>0</v>
      </c>
      <c r="X35" s="2">
        <f t="array" aca="1" ref="X35" ca="1">IF(Q22=C22,SUM(IF(($BR$52:$BR$60=C22)*($BS$51:$CA$51=Q20),$BS$52:$CA$60)),0)</f>
        <v>0</v>
      </c>
      <c r="Y35" s="2">
        <f t="array" aca="1" ref="Y35" ca="1">IF(Q22=C22,SUM(IF(($BR$52:$BR$60=C22)*($BS$51:$CA$51=Q21),$BS$52:$CA$60)),0)</f>
        <v>0</v>
      </c>
      <c r="Z35" s="2">
        <f t="array" aca="1" ref="Z35" ca="1">IF(Q22=C22,SUM(IF(($BR$52:$BR$60=C22)*($BS$51:$CA$51=Q23),$BS$52:$CA$60)),0)</f>
        <v>0</v>
      </c>
      <c r="AA35" s="2">
        <f t="array" aca="1" ref="AA35" ca="1">IF(Q22=C22,SUM(IF(($BR$52:$BR$60=C22)*($BS$51:$CA$51=Q$24),$BS$52:$CA$60)),0)</f>
        <v>0</v>
      </c>
      <c r="AB35" s="2">
        <f t="array" aca="1" ref="AB35" ca="1">IF(Q22=C22,SUM(IF(($BR$52:$BR$60=C22)*($BS$51:$CA$51=Q$25),$BS$52:$CA$60)),0)</f>
        <v>0</v>
      </c>
      <c r="AC35" s="4">
        <f t="array" aca="1" ref="AC35" ca="1">IF(R22=C22,SUM(IF(($BR$52:$BR$60=C22)*($BS$51:$CA$51=R17),$BS$52:$CA$60)),0)</f>
        <v>0</v>
      </c>
      <c r="AD35" s="2">
        <f t="array" aca="1" ref="AD35" ca="1">IF(R22=C22,SUM(IF(($BR$52:$BR$60=C22)*($BS$51:$CA$51=R18),$BS$52:$CA$60)),0)</f>
        <v>0</v>
      </c>
      <c r="AE35" s="2">
        <f t="array" aca="1" ref="AE35" ca="1">IF(R22=C22,SUM(IF(($BR$52:$BR$60=C22)*($BS$51:$CA$51=R19),$BS$52:$CA$60)),0)</f>
        <v>0</v>
      </c>
      <c r="AF35" s="2">
        <f t="array" aca="1" ref="AF35" ca="1">IF(R22=C22,SUM(IF(($BR$52:$BR$60=C22)*($BS$51:$CA$51=R20),$BS$52:$CA$60)),0)</f>
        <v>0</v>
      </c>
      <c r="AG35" s="2">
        <f t="array" aca="1" ref="AG35" ca="1">IF(R22=C22,SUM(IF(($BR$52:$BR$60=C22)*($BS$51:$CA$51=R21),$BS$52:$CA$60)),0)</f>
        <v>0</v>
      </c>
      <c r="AH35" s="2">
        <f t="array" aca="1" ref="AH35" ca="1">IF(R22=C22,SUM(IF(($BR$52:$BR$60=C22)*($BS$51:$CA$51=R23),$BS$52:$CA$60)),0)</f>
        <v>0</v>
      </c>
      <c r="AI35" s="2">
        <f t="array" aca="1" ref="AI35" ca="1">IF(R22=C22,SUM(IF(($BR$52:$BR$60=C22)*($BS$51:$CA$51=R$24),$BS$52:$CA$60)),0)</f>
        <v>0</v>
      </c>
      <c r="AJ35" s="2">
        <f t="array" aca="1" ref="AJ35" ca="1">IF(R22=C22,SUM(IF(($BR$52:$BR$60=C22)*($BS$51:$CA$51=R$25),$BS$52:$CA$60)),0)</f>
        <v>0</v>
      </c>
      <c r="AK35" s="4">
        <f t="array" aca="1" ref="AK35" ca="1">IF(S22=C22,SUM(IF(($BR$52:$BR$60=C22)*($BS$51:$CA$51=S17),$BS$52:$CA$60)),0)</f>
        <v>0</v>
      </c>
      <c r="AL35" s="2">
        <f t="array" aca="1" ref="AL35" ca="1">IF(S22=C22,SUM(IF(($BR$52:$BR$60=C22)*($BS$51:$CA$51=S18),$BS$52:$CA$60)),0)</f>
        <v>0</v>
      </c>
      <c r="AM35" s="2">
        <f t="array" aca="1" ref="AM35" ca="1">IF(S22=C22,SUM(IF(($BR$52:$BR$60=C22)*($BS$51:$CA$51=S19),$BS$52:$CA$60)),0)</f>
        <v>0</v>
      </c>
      <c r="AN35" s="2">
        <f t="array" aca="1" ref="AN35" ca="1">IF(S22=C22,SUM(IF(($BR$52:$BR$60=C22)*($BS$51:$CA$51=S20),$BS$52:$CA$60)),0)</f>
        <v>0</v>
      </c>
      <c r="AO35" s="2">
        <f t="array" aca="1" ref="AO35" ca="1">IF(S22=C22,SUM(IF(($BR$52:$BR$60=C22)*($BS$51:$CA$51=S21),$BS$52:$CA$60)),0)</f>
        <v>0</v>
      </c>
      <c r="AP35" s="2">
        <f t="array" aca="1" ref="AP35" ca="1">IF(S22=C22,SUM(IF(($BR$52:$BR$60=C22)*($BS$51:$CA$51=S23),$BS$52:$CA$60)),0)</f>
        <v>0</v>
      </c>
      <c r="AQ35" s="2">
        <f t="array" aca="1" ref="AQ35" ca="1">IF(S22=C22,SUM(IF(($BR$52:$BR$60=C22)*($BS$51:$CA$51=S$24),$BS$52:$CA$60)),0)</f>
        <v>0</v>
      </c>
      <c r="AR35" s="2">
        <f t="array" aca="1" ref="AR35" ca="1">IF(S22=C22,SUM(IF(($BR$52:$BR$60=C22)*($BS$51:$CA$51=S$25),$BS$52:$CA$60)),0)</f>
        <v>0</v>
      </c>
      <c r="AS35" s="4">
        <f t="array" aca="1" ref="AS35" ca="1">IF(T22=C22,SUM(IF(($BR$52:$BR$60=C22)*($BS$51:$CA$51=T17),$BS$52:$CA$60)),0)</f>
        <v>0</v>
      </c>
      <c r="AT35" s="2">
        <f t="array" aca="1" ref="AT35" ca="1">IF(T22=C22,SUM(IF(($BR$52:$BR$60=C22)*($BS$51:$CA$51=T18),$BS$52:$CA$60)),0)</f>
        <v>0</v>
      </c>
      <c r="AU35" s="2">
        <f t="array" aca="1" ref="AU35" ca="1">IF(T22=C22,SUM(IF(($BR$52:$BR$60=C22)*($BS$51:$CA$51=T19),$BS$52:$CA$60)),0)</f>
        <v>0</v>
      </c>
      <c r="AV35" s="2">
        <f t="array" aca="1" ref="AV35" ca="1">IF(T22=C22,SUM(IF(($BR$52:$BR$60=C22)*($BS$51:$CA$51=T20),$BS$52:$CA$60)),0)</f>
        <v>0</v>
      </c>
      <c r="AW35" s="2">
        <f t="array" aca="1" ref="AW35" ca="1">IF(T22=C22,SUM(IF(($BR$52:$BR$60=C22)*($BS$51:$CA$51=T21),$BS$52:$CA$60)),0)</f>
        <v>0</v>
      </c>
      <c r="AX35" s="2">
        <f t="array" aca="1" ref="AX35" ca="1">IF(T22=C22,SUM(IF(($BR$52:$BR$60=C22)*($BS$51:$CA$51=T23),$BS$52:$CA$60)),0)</f>
        <v>0</v>
      </c>
      <c r="AY35" s="2">
        <f t="array" aca="1" ref="AY35" ca="1">IF(T22=C22,SUM(IF(($BR$52:$BR$60=C22)*($BS$51:$CA$51=T$24),$BS$52:$CA$60)),0)</f>
        <v>0</v>
      </c>
      <c r="AZ35" s="2">
        <f t="array" aca="1" ref="AZ35" ca="1">IF(T22=C22,SUM(IF(($BR$52:$BR$60=C22)*($BS$51:$CA$51=T$25),$BS$52:$CA$60)),0)</f>
        <v>0</v>
      </c>
      <c r="BA35" s="4">
        <f t="array" aca="1" ref="BA35" ca="1">IF(U22=C22,SUM(IF(($BR$52:$BR$60=C22)*($BS$51:$CA$51=U$17),$BS$52:$CA$60)),0)</f>
        <v>0</v>
      </c>
      <c r="BB35" s="2">
        <f t="array" aca="1" ref="BB35" ca="1">IF(U22=C22,SUM(IF(($BR$52:$BR$60=C22)*($BS$51:$CA$51=U$18),$BS$52:$CA$60)),0)</f>
        <v>0</v>
      </c>
      <c r="BC35" s="2">
        <f t="array" aca="1" ref="BC35" ca="1">IF(U22=C22,SUM(IF(($BR$52:$BR$60=C22)*($BS$51:$CA$51=U$19),$BS$52:$CA$60)),0)</f>
        <v>0</v>
      </c>
      <c r="BD35" s="2">
        <f t="array" aca="1" ref="BD35" ca="1">IF(U22=C22,SUM(IF(($BR$52:$BR$60=C22)*($BS$51:$CA$51=U$20),$BS$52:$CA$60)),0)</f>
        <v>0</v>
      </c>
      <c r="BE35" s="2">
        <f t="array" aca="1" ref="BE35" ca="1">IF(U22=C22,SUM(IF(($BR$52:$BR$60=C22)*($BS$51:$CA$51=U$21),$BS$52:$CA$60)),0)</f>
        <v>0</v>
      </c>
      <c r="BF35" s="2">
        <f t="array" aca="1" ref="BF35" ca="1">IF(U22=C22,SUM(IF(($BR$52:$BR$60=C22)*($BS$51:$CA$51=U$23),$BS$52:$CA$60)),0)</f>
        <v>0</v>
      </c>
      <c r="BG35" s="2">
        <f t="array" aca="1" ref="BG35" ca="1">IF(U22=C22,SUM(IF(($BR$52:$BR$60=C22)*($BS$51:$CA$51=U$24),$BS$52:$CA$60)),0)</f>
        <v>0</v>
      </c>
      <c r="BH35" s="2">
        <f t="array" aca="1" ref="BH35" ca="1">IF(U22=C22,SUM(IF(($BR$52:$BR$60=C22)*($BS$51:$CA$51=U$25),$BS$52:$CA$60)),0)</f>
        <v>0</v>
      </c>
      <c r="BI35" s="4">
        <f t="array" aca="1" ref="BI35" ca="1">IF(V22=C22,SUM(IF(($BR$52:$BR$60=C22)*($BS$51:$CA$51=V$17),$BS$52:$CA$60)),0)</f>
        <v>0</v>
      </c>
      <c r="BJ35" s="2">
        <f t="array" aca="1" ref="BJ35" ca="1">IF(V22=C22,SUM(IF(($BR$52:$BR$60=C22)*($BS$51:$CA$51=V$18),$BS$52:$CA$60)),0)</f>
        <v>0</v>
      </c>
      <c r="BK35" s="2">
        <f t="array" aca="1" ref="BK35" ca="1">IF(V22=C22,SUM(IF(($BR$52:$BR$60=C22)*($BS$51:$CA$51=V$19),$BS$52:$CA$60)),0)</f>
        <v>0</v>
      </c>
      <c r="BL35" s="2">
        <f t="array" aca="1" ref="BL35" ca="1">IF(V22=C22,SUM(IF(($BR$52:$BR$60=C22)*($BS$51:$CA$51=V$20),$BS$52:$CA$60)),0)</f>
        <v>0</v>
      </c>
      <c r="BM35" s="2">
        <f t="array" aca="1" ref="BM35" ca="1">IF(V22=C22,SUM(IF(($BR$52:$BR$60=C22)*($BS$51:$CA$51=V$21),$BS$52:$CA$60)),0)</f>
        <v>0</v>
      </c>
      <c r="BN35" s="2">
        <f t="array" aca="1" ref="BN35" ca="1">IF(V22=C22,SUM(IF(($BR$52:$BR$60=C22)*($BS$51:$CA$51=V$23),$BS$52:$CA$60)),0)</f>
        <v>0</v>
      </c>
      <c r="BO35" s="2">
        <f t="array" aca="1" ref="BO35" ca="1">IF(V22=C22,SUM(IF(($BR$52:$BR$60=C22)*($BS$51:$CA$51=V$24),$BS$52:$CA$60)),0)</f>
        <v>0</v>
      </c>
      <c r="BP35" s="13">
        <f t="array" aca="1" ref="BP35" ca="1">IF(V22=C22,SUM(IF(($BR$52:$BR$60=C22)*($BS$51:$CA$51=V$25),$BS$52:$CA$60)),0)</f>
        <v>0</v>
      </c>
      <c r="BR35" s="2" t="str">
        <f t="shared" si="55"/>
        <v/>
      </c>
      <c r="BS35" s="7">
        <f t="shared" ca="1" si="58"/>
        <v>0</v>
      </c>
      <c r="BT35" s="7">
        <f t="shared" ca="1" si="58"/>
        <v>0</v>
      </c>
      <c r="BU35" s="7">
        <f t="shared" ca="1" si="58"/>
        <v>0</v>
      </c>
      <c r="BV35" s="7">
        <f ca="1">SUMIFS($X$64:$X$135,$V$64:$V$135,$BR35,$W$64:$W$135,BV$29)+SUMIFS($Y$64:$Y$135,$W$64:$W$135,$BR35,$V$64:$V$135,BV$29)</f>
        <v>0</v>
      </c>
      <c r="BW35" s="7">
        <f ca="1">SUMIFS($X$64:$X$135,$V$64:$V$135,$BR35,$W$64:$W$135,BW$29)+SUMIFS($Y$64:$Y$135,$W$64:$W$135,$BR35,$V$64:$V$135,BW$29)</f>
        <v>0</v>
      </c>
      <c r="BX35" s="5"/>
      <c r="BY35" s="6">
        <f ca="1">SUMIFS($X$64:$X$135,$V$64:$V$135,$BR35,$W$64:$W$135,BY$29)+SUMIFS($Y$64:$Y$135,$W$64:$W$135,$BR35,$V$64:$V$135,BY$29)</f>
        <v>0</v>
      </c>
      <c r="BZ35" s="6">
        <f ca="1">SUMIFS($X$64:$X$135,$V$64:$V$135,$BR35,$W$64:$W$135,BZ$29)+SUMIFS($Y$64:$Y$135,$W$64:$W$135,$BR35,$V$64:$V$135,BZ$29)</f>
        <v>0</v>
      </c>
      <c r="CA35" s="6">
        <f ca="1">SUMIFS($X$64:$X$135,$V$64:$V$135,$BR35,$W$64:$W$135,CA$29)+SUMIFS($Y$64:$Y$135,$W$64:$W$135,$BR35,$V$64:$V$135,CA$29)</f>
        <v>0</v>
      </c>
    </row>
    <row r="36" spans="2:79" s="2" customFormat="1" x14ac:dyDescent="0.25">
      <c r="C36" s="2" t="str">
        <f t="shared" si="57"/>
        <v/>
      </c>
      <c r="E36" s="12">
        <f t="array" aca="1" ref="E36" ca="1">IF(O23=C23,SUM(IF(($BR$52:$BR$60=C23)*($BS$51:$CA$51=O17),$BS$52:$CA$60)),0)</f>
        <v>0</v>
      </c>
      <c r="F36" s="2">
        <f t="array" aca="1" ref="F36" ca="1">IF(O23=C23,SUM(IF(($BR$52:$BR$60=C23)*($BS$51:$CA$51=O$18),$BS$52:$CA$60)),0)</f>
        <v>0</v>
      </c>
      <c r="G36" s="2">
        <f t="array" aca="1" ref="G36" ca="1">IF(O23=C23,SUM(IF(($BR$52:$BR$60=C23)*($BS$51:$CA$51=O$19),$BS$52:$CA$60)),0)</f>
        <v>0</v>
      </c>
      <c r="H36" s="2">
        <f t="array" aca="1" ref="H36" ca="1">IF(O23=C23,SUM(IF(($BR$52:$BR$60=C23)*($BS$51:$CA$51=O$20),$BS$52:$CA$60)),0)</f>
        <v>0</v>
      </c>
      <c r="I36" s="2">
        <f t="array" aca="1" ref="I36" ca="1">IF(O23=C23,SUM(IF(($BR$52:$BR$60=C23)*($BS$51:$CA$51=O$21),$BS$52:$CA$60)),0)</f>
        <v>0</v>
      </c>
      <c r="J36" s="2">
        <f t="array" aca="1" ref="J36" ca="1">IF(O23=C23,SUM(IF(($BR$52:$BR$60=C23)*($BS$51:$CA$51=O$22),$BS$52:$CA$60)),0)</f>
        <v>0</v>
      </c>
      <c r="K36" s="2">
        <f t="array" aca="1" ref="K36" ca="1">IF(O23=C23,SUM(IF(($BR$52:$BR$60=C23)*($BS$51:$CA$51=O$24),$BS$52:$CA$60)),0)</f>
        <v>0</v>
      </c>
      <c r="L36" s="2">
        <f t="array" aca="1" ref="L36" ca="1">IF(O23=C23,SUM(IF(($BR$52:$BR$60=C23)*($BS$51:$CA$51=O$25),$BS$52:$CA$60)),0)</f>
        <v>0</v>
      </c>
      <c r="M36" s="4">
        <f t="array" aca="1" ref="M36" ca="1">IF(P23=C23,SUM(IF(($BR$52:$BR$60=C23)*($BS$51:$CA$51=P$17),$BS$52:$CA$60)),0)</f>
        <v>0</v>
      </c>
      <c r="N36" s="2">
        <f t="array" aca="1" ref="N36" ca="1">IF(P23=C23,SUM(IF(($BR$52:$BR$60=C23)*($BS$51:$CA$51=P$18),$BS$52:$CA$60)),0)</f>
        <v>0</v>
      </c>
      <c r="O36" s="2">
        <f t="array" aca="1" ref="O36" ca="1">IF(P23=C23,SUM(IF(($BR$52:$BR$60=C23)*($BS$51:$CA$51=P$19),$BS$52:$CA$60)),0)</f>
        <v>0</v>
      </c>
      <c r="P36" s="2">
        <f t="array" aca="1" ref="P36" ca="1">IF(P23=C23,SUM(IF(($BR$52:$BR$60=C23)*($BS$51:$CA$51=P$20),$BS$52:$CA$60)),0)</f>
        <v>0</v>
      </c>
      <c r="Q36" s="2">
        <f t="array" aca="1" ref="Q36" ca="1">IF(P23=C23,SUM(IF(($BR$52:$BR$60=C23)*($BS$51:$CA$51=P$21),$BS$52:$CA$60)),0)</f>
        <v>0</v>
      </c>
      <c r="R36" s="2">
        <f t="array" aca="1" ref="R36" ca="1">IF(P23=C23,SUM(IF(($BR$52:$BR$60=C23)*($BS$51:$CA$51=P$22),$BS$52:$CA$60)),0)</f>
        <v>0</v>
      </c>
      <c r="S36" s="2">
        <f t="array" aca="1" ref="S36" ca="1">IF(P23=C23,SUM(IF(($BR$52:$BR$60=C23)*($BS$51:$CA$51=P$24),$BS$52:$CA$60)),0)</f>
        <v>0</v>
      </c>
      <c r="T36" s="2">
        <f t="array" aca="1" ref="T36" ca="1">IF(P23=C23,SUM(IF(($BR$52:$BR$60=C23)*($BS$51:$CA$51=P$25),$BS$52:$CA$60)),0)</f>
        <v>0</v>
      </c>
      <c r="U36" s="4">
        <f t="array" aca="1" ref="U36" ca="1">IF(Q23=C23,SUM(IF(($BR$52:$BR$60=C23)*($BS$51:$CA$51=Q$17),$BS$52:$CA$60)),0)</f>
        <v>0</v>
      </c>
      <c r="V36" s="2">
        <f t="array" aca="1" ref="V36" ca="1">IF(Q23=C23,SUM(IF(($BR$52:$BR$60=C23)*($BS$51:$CA$51=Q$18),$BS$52:$CA$60)),0)</f>
        <v>0</v>
      </c>
      <c r="W36" s="2">
        <f t="array" aca="1" ref="W36" ca="1">IF(Q23=C23,SUM(IF(($BR$52:$BR$60=C23)*($BS$51:$CA$51=Q$19),$BS$52:$CA$60)),0)</f>
        <v>0</v>
      </c>
      <c r="X36" s="2">
        <f t="array" aca="1" ref="X36" ca="1">IF(Q23=C23,SUM(IF(($BR$52:$BR$60=C23)*($BS$51:$CA$51=Q$20),$BS$52:$CA$60)),0)</f>
        <v>0</v>
      </c>
      <c r="Y36" s="2">
        <f t="array" aca="1" ref="Y36" ca="1">IF(Q23=C23,SUM(IF(($BR$52:$BR$60=C23)*($BS$51:$CA$51=Q$21),$BS$52:$CA$60)),0)</f>
        <v>0</v>
      </c>
      <c r="Z36" s="2">
        <f t="array" aca="1" ref="Z36" ca="1">IF(Q23=C23,SUM(IF(($BR$52:$BR$60=C23)*($BS$51:$CA$51=Q$22),$BS$52:$CA$60)),0)</f>
        <v>0</v>
      </c>
      <c r="AA36" s="2">
        <f t="array" aca="1" ref="AA36" ca="1">IF(Q23=C23,SUM(IF(($BR$52:$BR$60=C23)*($BS$51:$CA$51=Q$24),$BS$52:$CA$60)),0)</f>
        <v>0</v>
      </c>
      <c r="AB36" s="2">
        <f t="array" aca="1" ref="AB36" ca="1">IF(Q23=C23,SUM(IF(($BR$52:$BR$60=C23)*($BS$51:$CA$51=Q$25),$BS$52:$CA$60)),0)</f>
        <v>0</v>
      </c>
      <c r="AC36" s="4">
        <f t="array" aca="1" ref="AC36" ca="1">IF(R23=C23,SUM(IF(($BR$52:$BR$60=C23)*($BS$51:$CA$51=R$17),$BS$52:$CA$60)),0)</f>
        <v>0</v>
      </c>
      <c r="AD36" s="2">
        <f t="array" aca="1" ref="AD36" ca="1">IF(R23=C23,SUM(IF(($BR$52:$BR$60=C23)*($BS$51:$CA$51=R$18),$BS$52:$CA$60)),0)</f>
        <v>0</v>
      </c>
      <c r="AE36" s="2">
        <f t="array" aca="1" ref="AE36" ca="1">IF(R23=C23,SUM(IF(($BR$52:$BR$60=C23)*($BS$51:$CA$51=R$19),$BS$52:$CA$60)),0)</f>
        <v>0</v>
      </c>
      <c r="AF36" s="2">
        <f t="array" aca="1" ref="AF36" ca="1">IF(R23=C23,SUM(IF(($BR$52:$BR$60=C23)*($BS$51:$CA$51=R$20),$BS$52:$CA$60)),0)</f>
        <v>0</v>
      </c>
      <c r="AG36" s="2">
        <f t="array" aca="1" ref="AG36" ca="1">IF(R23=C23,SUM(IF(($BR$52:$BR$60=C23)*($BS$51:$CA$51=R$21),$BS$52:$CA$60)),0)</f>
        <v>0</v>
      </c>
      <c r="AH36" s="2">
        <f t="array" aca="1" ref="AH36" ca="1">IF(R23=C23,SUM(IF(($BR$52:$BR$60=C23)*($BS$51:$CA$51=R$22),$BS$52:$CA$60)),0)</f>
        <v>0</v>
      </c>
      <c r="AI36" s="2">
        <f t="array" aca="1" ref="AI36" ca="1">IF(R23=C23,SUM(IF(($BR$52:$BR$60=C23)*($BS$51:$CA$51=R$24),$BS$52:$CA$60)),0)</f>
        <v>0</v>
      </c>
      <c r="AJ36" s="2">
        <f t="array" aca="1" ref="AJ36" ca="1">IF(R23=C23,SUM(IF(($BR$52:$BR$60=C23)*($BS$51:$CA$51=R$25),$BS$52:$CA$60)),0)</f>
        <v>0</v>
      </c>
      <c r="AK36" s="4">
        <f t="array" aca="1" ref="AK36" ca="1">IF(S23=C23,SUM(IF(($BR$52:$BR$60=C23)*($BS$51:$CA$51=S$17),$BS$52:$CA$60)),0)</f>
        <v>0</v>
      </c>
      <c r="AL36" s="2">
        <f t="array" aca="1" ref="AL36" ca="1">IF(S23=C23,SUM(IF(($BR$52:$BR$60=C23)*($BS$51:$CA$51=S$18),$BS$52:$CA$60)),0)</f>
        <v>0</v>
      </c>
      <c r="AM36" s="2">
        <f t="array" aca="1" ref="AM36" ca="1">IF(S23=C23,SUM(IF(($BR$52:$BR$60=C23)*($BS$51:$CA$51=S$19),$BS$52:$CA$60)),0)</f>
        <v>0</v>
      </c>
      <c r="AN36" s="2">
        <f t="array" aca="1" ref="AN36" ca="1">IF(S23=C23,SUM(IF(($BR$52:$BR$60=C23)*($BS$51:$CA$51=S$20),$BS$52:$CA$60)),0)</f>
        <v>0</v>
      </c>
      <c r="AO36" s="2">
        <f t="array" aca="1" ref="AO36" ca="1">IF(S23=C23,SUM(IF(($BR$52:$BR$60=C23)*($BS$51:$CA$51=S$21),$BS$52:$CA$60)),0)</f>
        <v>0</v>
      </c>
      <c r="AP36" s="2">
        <f t="array" aca="1" ref="AP36" ca="1">IF(S23=C23,SUM(IF(($BR$52:$BR$60=C23)*($BS$51:$CA$51=S$22),$BS$52:$CA$60)),0)</f>
        <v>0</v>
      </c>
      <c r="AQ36" s="2">
        <f t="array" aca="1" ref="AQ36" ca="1">IF(S23=C23,SUM(IF(($BR$52:$BR$60=C23)*($BS$51:$CA$51=S$24),$BS$52:$CA$60)),0)</f>
        <v>0</v>
      </c>
      <c r="AR36" s="2">
        <f t="array" aca="1" ref="AR36" ca="1">IF(S23=C23,SUM(IF(($BR$52:$BR$60=C23)*($BS$51:$CA$51=S$25),$BS$52:$CA$60)),0)</f>
        <v>0</v>
      </c>
      <c r="AS36" s="4">
        <f t="array" aca="1" ref="AS36" ca="1">IF(T23=C23,SUM(IF(($BR$52:$BR$60=C23)*($BS$51:$CA$51=T$17),$BS$52:$CA$60)),0)</f>
        <v>0</v>
      </c>
      <c r="AT36" s="2">
        <f t="array" aca="1" ref="AT36" ca="1">IF(T23=C23,SUM(IF(($BR$52:$BR$60=C23)*($BS$51:$CA$51=T$18),$BS$52:$CA$60)),0)</f>
        <v>0</v>
      </c>
      <c r="AU36" s="2">
        <f t="array" aca="1" ref="AU36" ca="1">IF(T23=C23,SUM(IF(($BR$52:$BR$60=C23)*($BS$51:$CA$51=T$19),$BS$52:$CA$60)),0)</f>
        <v>0</v>
      </c>
      <c r="AV36" s="2">
        <f t="array" aca="1" ref="AV36" ca="1">IF(T23=C23,SUM(IF(($BR$52:$BR$60=C23)*($BS$51:$CA$51=T$20),$BS$52:$CA$60)),0)</f>
        <v>0</v>
      </c>
      <c r="AW36" s="2">
        <f t="array" aca="1" ref="AW36" ca="1">IF(T23=C23,SUM(IF(($BR$52:$BR$60=C23)*($BS$51:$CA$51=T$21),$BS$52:$CA$60)),0)</f>
        <v>0</v>
      </c>
      <c r="AX36" s="2">
        <f t="array" aca="1" ref="AX36" ca="1">IF(T23=C23,SUM(IF(($BR$52:$BR$60=C23)*($BS$51:$CA$51=T$22),$BS$52:$CA$60)),0)</f>
        <v>0</v>
      </c>
      <c r="AY36" s="2">
        <f t="array" aca="1" ref="AY36" ca="1">IF(T23=C23,SUM(IF(($BR$52:$BR$60=C23)*($BS$51:$CA$51=T$24),$BS$52:$CA$60)),0)</f>
        <v>0</v>
      </c>
      <c r="AZ36" s="2">
        <f t="array" aca="1" ref="AZ36" ca="1">IF(T23=C23,SUM(IF(($BR$52:$BR$60=C23)*($BS$51:$CA$51=T$25),$BS$52:$CA$60)),0)</f>
        <v>0</v>
      </c>
      <c r="BA36" s="4">
        <f t="array" aca="1" ref="BA36" ca="1">IF(U23=C23,SUM(IF(($BR$52:$BR$60=C23)*($BS$51:$CA$51=U$17),$BS$52:$CA$60)),0)</f>
        <v>0</v>
      </c>
      <c r="BB36" s="2">
        <f t="array" aca="1" ref="BB36" ca="1">IF(U23=C23,SUM(IF(($BR$52:$BR$60=C23)*($BS$51:$CA$51=U$18),$BS$52:$CA$60)),0)</f>
        <v>0</v>
      </c>
      <c r="BC36" s="2">
        <f t="array" aca="1" ref="BC36" ca="1">IF(U23=C23,SUM(IF(($BR$52:$BR$60=C23)*($BS$51:$CA$51=U$19),$BS$52:$CA$60)),0)</f>
        <v>0</v>
      </c>
      <c r="BD36" s="2">
        <f t="array" aca="1" ref="BD36" ca="1">IF(U23=C23,SUM(IF(($BR$52:$BR$60=C23)*($BS$51:$CA$51=U$20),$BS$52:$CA$60)),0)</f>
        <v>0</v>
      </c>
      <c r="BE36" s="2">
        <f t="array" aca="1" ref="BE36" ca="1">IF(U23=C23,SUM(IF(($BR$52:$BR$60=C23)*($BS$51:$CA$51=U$21),$BS$52:$CA$60)),0)</f>
        <v>0</v>
      </c>
      <c r="BF36" s="2">
        <f t="array" aca="1" ref="BF36" ca="1">IF(U23=C23,SUM(IF(($BR$52:$BR$60=C23)*($BS$51:$CA$51=U$22),$BS$52:$CA$60)),0)</f>
        <v>0</v>
      </c>
      <c r="BG36" s="2">
        <f t="array" aca="1" ref="BG36" ca="1">IF(U23=C23,SUM(IF(($BR$52:$BR$60=C23)*($BS$51:$CA$51=U$24),$BS$52:$CA$60)),0)</f>
        <v>0</v>
      </c>
      <c r="BH36" s="2">
        <f t="array" aca="1" ref="BH36" ca="1">IF(U23=C23,SUM(IF(($BR$52:$BR$60=C23)*($BS$51:$CA$51=U$25),$BS$52:$CA$60)),0)</f>
        <v>0</v>
      </c>
      <c r="BI36" s="4">
        <f t="array" aca="1" ref="BI36" ca="1">IF(V23=C23,SUM(IF(($BR$52:$BR$60=C23)*($BS$51:$CA$51=V$17),$BS$52:$CA$60)),0)</f>
        <v>0</v>
      </c>
      <c r="BJ36" s="2">
        <f t="array" aca="1" ref="BJ36" ca="1">IF(V23=C23,SUM(IF(($BR$52:$BR$60=C23)*($BS$51:$CA$51=V$18),$BS$52:$CA$60)),0)</f>
        <v>0</v>
      </c>
      <c r="BK36" s="2">
        <f t="array" aca="1" ref="BK36" ca="1">IF(V23=C23,SUM(IF(($BR$52:$BR$60=C23)*($BS$51:$CA$51=V$19),$BS$52:$CA$60)),0)</f>
        <v>0</v>
      </c>
      <c r="BL36" s="2">
        <f t="array" aca="1" ref="BL36" ca="1">IF(V23=C23,SUM(IF(($BR$52:$BR$60=C23)*($BS$51:$CA$51=V$20),$BS$52:$CA$60)),0)</f>
        <v>0</v>
      </c>
      <c r="BM36" s="2">
        <f t="array" aca="1" ref="BM36" ca="1">IF(V23=C23,SUM(IF(($BR$52:$BR$60=C23)*($BS$51:$CA$51=V$21),$BS$52:$CA$60)),0)</f>
        <v>0</v>
      </c>
      <c r="BN36" s="2">
        <f t="array" aca="1" ref="BN36" ca="1">IF(V23=C23,SUM(IF(($BR$52:$BR$60=C23)*($BS$51:$CA$51=V$22),$BS$52:$CA$60)),0)</f>
        <v>0</v>
      </c>
      <c r="BO36" s="2">
        <f t="array" aca="1" ref="BO36" ca="1">IF(V23=C23,SUM(IF(($BR$52:$BR$60=C23)*($BS$51:$CA$51=V$24),$BS$52:$CA$60)),0)</f>
        <v>0</v>
      </c>
      <c r="BP36" s="13">
        <f t="array" aca="1" ref="BP36" ca="1">IF(V23=C23,SUM(IF(($BR$52:$BR$60=C23)*($BS$51:$CA$51=V$25),$BS$52:$CA$60)),0)</f>
        <v>0</v>
      </c>
      <c r="BR36" s="2" t="str">
        <f t="shared" si="55"/>
        <v/>
      </c>
      <c r="BS36" s="7">
        <f t="shared" ca="1" si="58"/>
        <v>0</v>
      </c>
      <c r="BT36" s="7">
        <f t="shared" ca="1" si="58"/>
        <v>0</v>
      </c>
      <c r="BU36" s="7">
        <f t="shared" ca="1" si="58"/>
        <v>0</v>
      </c>
      <c r="BV36" s="7">
        <f ca="1">SUMIFS($X$64:$X$135,$V$64:$V$135,$BR36,$W$64:$W$135,BV$29)+SUMIFS($Y$64:$Y$135,$W$64:$W$135,$BR36,$V$64:$V$135,BV$29)</f>
        <v>0</v>
      </c>
      <c r="BW36" s="7">
        <f ca="1">SUMIFS($X$64:$X$135,$V$64:$V$135,$BR36,$W$64:$W$135,BW$29)+SUMIFS($Y$64:$Y$135,$W$64:$W$135,$BR36,$V$64:$V$135,BW$29)</f>
        <v>0</v>
      </c>
      <c r="BX36" s="7">
        <f ca="1">SUMIFS($X$64:$X$135,$V$64:$V$135,$BR36,$W$64:$W$135,BX$29)+SUMIFS($Y$64:$Y$135,$W$64:$W$135,$BR36,$V$64:$V$135,BX$29)</f>
        <v>0</v>
      </c>
      <c r="BY36" s="5"/>
      <c r="BZ36" s="6">
        <f ca="1">SUMIFS($X$64:$X$135,$V$64:$V$135,$BR36,$W$64:$W$135,BZ$29)+SUMIFS($Y$64:$Y$135,$W$64:$W$135,$BR36,$V$64:$V$135,BZ$29)</f>
        <v>0</v>
      </c>
      <c r="CA36" s="6">
        <f ca="1">SUMIFS($X$64:$X$135,$V$64:$V$135,$BR36,$W$64:$W$135,CA$29)+SUMIFS($Y$64:$Y$135,$W$64:$W$135,$BR36,$V$64:$V$135,CA$29)</f>
        <v>0</v>
      </c>
    </row>
    <row r="37" spans="2:79" s="2" customFormat="1" x14ac:dyDescent="0.25">
      <c r="C37" s="2" t="str">
        <f t="shared" si="57"/>
        <v/>
      </c>
      <c r="E37" s="12">
        <f t="array" aca="1" ref="E37" ca="1">IF(O24=C24,SUM(IF(($BR$52:$BR$60=C24)*($BS$51:$CA$51=O17),$BS$52:$CA$60)),0)</f>
        <v>0</v>
      </c>
      <c r="F37" s="2">
        <f t="array" aca="1" ref="F37" ca="1">IF(O24=C24,SUM(IF(($BR$52:$BR$60=C24)*($BS$51:$CA$51=O$18),$BS$52:$CA$60)),0)</f>
        <v>0</v>
      </c>
      <c r="G37" s="2">
        <f t="array" aca="1" ref="G37" ca="1">IF(O24=C24,SUM(IF(($BR$52:$BR$60=C24)*($BS$51:$CA$51=O$19),$BS$52:$CA$60)),0)</f>
        <v>0</v>
      </c>
      <c r="H37" s="2">
        <f t="array" aca="1" ref="H37" ca="1">IF(O24=C24,SUM(IF(($BR$52:$BR$60=C24)*($BS$51:$CA$51=O$20),$BS$52:$CA$60)),0)</f>
        <v>0</v>
      </c>
      <c r="I37" s="2">
        <f t="array" aca="1" ref="I37" ca="1">IF(O24=C24,SUM(IF(($BR$52:$BR$60=C24)*($BS$51:$CA$51=O$21),$BS$52:$CA$60)),0)</f>
        <v>0</v>
      </c>
      <c r="J37" s="2">
        <f t="array" aca="1" ref="J37" ca="1">IF(O24=C24,SUM(IF(($BR$52:$BR$60=C24)*($BS$51:$CA$51=O$22),$BS$52:$CA$60)),0)</f>
        <v>0</v>
      </c>
      <c r="K37" s="2">
        <f t="array" aca="1" ref="K37" ca="1">IF(O24=C24,SUM(IF(($BR$52:$BR$60=C24)*($BS$51:$CA$51=O$23),$BS$52:$CA$60)),0)</f>
        <v>0</v>
      </c>
      <c r="L37" s="2">
        <f t="array" aca="1" ref="L37" ca="1">IF(O24=C24,SUM(IF(($BR$52:$BR$60=C24)*($BS$51:$CA$51=O$25),$BS$52:$CA$60)),0)</f>
        <v>0</v>
      </c>
      <c r="M37" s="4">
        <f t="array" aca="1" ref="M37" ca="1">IF(P24=C24,SUM(IF(($BR$52:$BR$60=C24)*($BS$51:$CA$51=P$17),$BS$52:$CA$60)),0)</f>
        <v>0</v>
      </c>
      <c r="N37" s="2">
        <f t="array" aca="1" ref="N37" ca="1">IF(P24=C24,SUM(IF(($BR$52:$BR$60=C24)*($BS$51:$CA$51=P$18),$BS$52:$CA$60)),0)</f>
        <v>0</v>
      </c>
      <c r="O37" s="2">
        <f t="array" aca="1" ref="O37" ca="1">IF(P24=C24,SUM(IF(($BR$52:$BR$60=C24)*($BS$51:$CA$51=P$19),$BS$52:$CA$60)),0)</f>
        <v>0</v>
      </c>
      <c r="P37" s="2">
        <f t="array" aca="1" ref="P37" ca="1">IF(P24=C24,SUM(IF(($BR$52:$BR$60=C24)*($BS$51:$CA$51=P$20),$BS$52:$CA$60)),0)</f>
        <v>0</v>
      </c>
      <c r="Q37" s="2">
        <f t="array" aca="1" ref="Q37" ca="1">IF(P24=C24,SUM(IF(($BR$52:$BR$60=C24)*($BS$51:$CA$51=P$21),$BS$52:$CA$60)),0)</f>
        <v>0</v>
      </c>
      <c r="R37" s="2">
        <f t="array" aca="1" ref="R37" ca="1">IF(P24=C24,SUM(IF(($BR$52:$BR$60=C24)*($BS$51:$CA$51=P$22),$BS$52:$CA$60)),0)</f>
        <v>0</v>
      </c>
      <c r="S37" s="2">
        <f t="array" aca="1" ref="S37" ca="1">IF(P24=C24,SUM(IF(($BR$52:$BR$60=C24)*($BS$51:$CA$51=P$23),$BS$52:$CA$60)),0)</f>
        <v>0</v>
      </c>
      <c r="T37" s="2">
        <f t="array" aca="1" ref="T37" ca="1">IF(P24=C24,SUM(IF(($BR$52:$BR$60=C24)*($BS$51:$CA$51=P$25),$BS$52:$CA$60)),0)</f>
        <v>0</v>
      </c>
      <c r="U37" s="4">
        <f t="array" aca="1" ref="U37" ca="1">IF(Q24=C24,SUM(IF(($BR$52:$BR$60=C24)*($BS$51:$CA$51=Q$17),$BS$52:$CA$60)),0)</f>
        <v>0</v>
      </c>
      <c r="V37" s="2">
        <f t="array" aca="1" ref="V37" ca="1">IF(Q24=C24,SUM(IF(($BR$52:$BR$60=C24)*($BS$51:$CA$51=Q$18),$BS$52:$CA$60)),0)</f>
        <v>0</v>
      </c>
      <c r="W37" s="2">
        <f t="array" aca="1" ref="W37" ca="1">IF(Q24=C24,SUM(IF(($BR$52:$BR$60=C24)*($BS$51:$CA$51=Q$19),$BS$52:$CA$60)),0)</f>
        <v>0</v>
      </c>
      <c r="X37" s="2">
        <f t="array" aca="1" ref="X37" ca="1">IF(Q24=C24,SUM(IF(($BR$52:$BR$60=C24)*($BS$51:$CA$51=Q$20),$BS$52:$CA$60)),0)</f>
        <v>0</v>
      </c>
      <c r="Y37" s="2">
        <f t="array" aca="1" ref="Y37" ca="1">IF(Q24=C24,SUM(IF(($BR$52:$BR$60=C24)*($BS$51:$CA$51=Q$21),$BS$52:$CA$60)),0)</f>
        <v>0</v>
      </c>
      <c r="Z37" s="2">
        <f t="array" aca="1" ref="Z37" ca="1">IF(Q24=C24,SUM(IF(($BR$52:$BR$60=C24)*($BS$51:$CA$51=Q$22),$BS$52:$CA$60)),0)</f>
        <v>0</v>
      </c>
      <c r="AA37" s="2">
        <f t="array" aca="1" ref="AA37" ca="1">IF(Q24=C24,SUM(IF(($BR$52:$BR$60=C24)*($BS$51:$CA$51=Q$23),$BS$52:$CA$60)),0)</f>
        <v>0</v>
      </c>
      <c r="AB37" s="2">
        <f t="array" aca="1" ref="AB37" ca="1">IF(Q24=C24,SUM(IF(($BR$52:$BR$60=C24)*($BS$51:$CA$51=Q$25),$BS$52:$CA$60)),0)</f>
        <v>0</v>
      </c>
      <c r="AC37" s="4">
        <f t="array" aca="1" ref="AC37" ca="1">IF(R24=C24,SUM(IF(($BR$52:$BR$60=C24)*($BS$51:$CA$51=R$17),$BS$52:$CA$60)),0)</f>
        <v>0</v>
      </c>
      <c r="AD37" s="2">
        <f t="array" aca="1" ref="AD37" ca="1">IF(R24=C24,SUM(IF(($BR$52:$BR$60=C24)*($BS$51:$CA$51=R$18),$BS$52:$CA$60)),0)</f>
        <v>0</v>
      </c>
      <c r="AE37" s="2">
        <f t="array" aca="1" ref="AE37" ca="1">IF(R24=C24,SUM(IF(($BR$52:$BR$60=C24)*($BS$51:$CA$51=R$19),$BS$52:$CA$60)),0)</f>
        <v>0</v>
      </c>
      <c r="AF37" s="2">
        <f t="array" aca="1" ref="AF37" ca="1">IF(R24=C24,SUM(IF(($BR$52:$BR$60=C24)*($BS$51:$CA$51=R$20),$BS$52:$CA$60)),0)</f>
        <v>0</v>
      </c>
      <c r="AG37" s="2">
        <f t="array" aca="1" ref="AG37" ca="1">IF(R24=C24,SUM(IF(($BR$52:$BR$60=C24)*($BS$51:$CA$51=R$21),$BS$52:$CA$60)),0)</f>
        <v>0</v>
      </c>
      <c r="AH37" s="2">
        <f t="array" aca="1" ref="AH37" ca="1">IF(R24=C24,SUM(IF(($BR$52:$BR$60=C24)*($BS$51:$CA$51=R$22),$BS$52:$CA$60)),0)</f>
        <v>0</v>
      </c>
      <c r="AI37" s="2">
        <f t="array" aca="1" ref="AI37" ca="1">IF(R24=C24,SUM(IF(($BR$52:$BR$60=C24)*($BS$51:$CA$51=R$23),$BS$52:$CA$60)),0)</f>
        <v>0</v>
      </c>
      <c r="AJ37" s="2">
        <f t="array" aca="1" ref="AJ37" ca="1">IF(R24=C24,SUM(IF(($BR$52:$BR$60=C24)*($BS$51:$CA$51=R$25),$BS$52:$CA$60)),0)</f>
        <v>0</v>
      </c>
      <c r="AK37" s="4">
        <f t="array" aca="1" ref="AK37" ca="1">IF(S24=C24,SUM(IF(($BR$52:$BR$60=C24)*($BS$51:$CA$51=S$17),$BS$52:$CA$60)),0)</f>
        <v>0</v>
      </c>
      <c r="AL37" s="2">
        <f t="array" aca="1" ref="AL37" ca="1">IF(S24=C24,SUM(IF(($BR$52:$BR$60=C24)*($BS$51:$CA$51=S$18),$BS$52:$CA$60)),0)</f>
        <v>0</v>
      </c>
      <c r="AM37" s="2">
        <f t="array" aca="1" ref="AM37" ca="1">IF(S24=C24,SUM(IF(($BR$52:$BR$60=C24)*($BS$51:$CA$51=S$19),$BS$52:$CA$60)),0)</f>
        <v>0</v>
      </c>
      <c r="AN37" s="2">
        <f t="array" aca="1" ref="AN37" ca="1">IF(S24=C24,SUM(IF(($BR$52:$BR$60=C24)*($BS$51:$CA$51=S$20),$BS$52:$CA$60)),0)</f>
        <v>0</v>
      </c>
      <c r="AO37" s="2">
        <f t="array" aca="1" ref="AO37" ca="1">IF(S24=C24,SUM(IF(($BR$52:$BR$60=C24)*($BS$51:$CA$51=S$21),$BS$52:$CA$60)),0)</f>
        <v>0</v>
      </c>
      <c r="AP37" s="2">
        <f t="array" aca="1" ref="AP37" ca="1">IF(S24=C24,SUM(IF(($BR$52:$BR$60=C24)*($BS$51:$CA$51=S$22),$BS$52:$CA$60)),0)</f>
        <v>0</v>
      </c>
      <c r="AQ37" s="2">
        <f t="array" aca="1" ref="AQ37" ca="1">IF(S24=C24,SUM(IF(($BR$52:$BR$60=C24)*($BS$51:$CA$51=S$23),$BS$52:$CA$60)),0)</f>
        <v>0</v>
      </c>
      <c r="AR37" s="2">
        <f t="array" aca="1" ref="AR37" ca="1">IF(S24=C24,SUM(IF(($BR$52:$BR$60=C24)*($BS$51:$CA$51=S$25),$BS$52:$CA$60)),0)</f>
        <v>0</v>
      </c>
      <c r="AS37" s="4">
        <f t="array" aca="1" ref="AS37" ca="1">IF(T24=C24,SUM(IF(($BR$52:$BR$60=C24)*($BS$51:$CA$51=T$17),$BS$52:$CA$60)),0)</f>
        <v>0</v>
      </c>
      <c r="AT37" s="2">
        <f t="array" aca="1" ref="AT37" ca="1">IF(T24=C24,SUM(IF(($BR$52:$BR$60=C24)*($BS$51:$CA$51=T$18),$BS$52:$CA$60)),0)</f>
        <v>0</v>
      </c>
      <c r="AU37" s="2">
        <f t="array" aca="1" ref="AU37" ca="1">IF(T24=C24,SUM(IF(($BR$52:$BR$60=C24)*($BS$51:$CA$51=T$19),$BS$52:$CA$60)),0)</f>
        <v>0</v>
      </c>
      <c r="AV37" s="2">
        <f t="array" aca="1" ref="AV37" ca="1">IF(T24=C24,SUM(IF(($BR$52:$BR$60=C24)*($BS$51:$CA$51=T$20),$BS$52:$CA$60)),0)</f>
        <v>0</v>
      </c>
      <c r="AW37" s="2">
        <f t="array" aca="1" ref="AW37" ca="1">IF(T24=C24,SUM(IF(($BR$52:$BR$60=C24)*($BS$51:$CA$51=T$21),$BS$52:$CA$60)),0)</f>
        <v>0</v>
      </c>
      <c r="AX37" s="2">
        <f t="array" aca="1" ref="AX37" ca="1">IF(T24=C24,SUM(IF(($BR$52:$BR$60=C24)*($BS$51:$CA$51=T$22),$BS$52:$CA$60)),0)</f>
        <v>0</v>
      </c>
      <c r="AY37" s="2">
        <f t="array" aca="1" ref="AY37" ca="1">IF(T24=C24,SUM(IF(($BR$52:$BR$60=C24)*($BS$51:$CA$51=T$23),$BS$52:$CA$60)),0)</f>
        <v>0</v>
      </c>
      <c r="AZ37" s="2">
        <f t="array" aca="1" ref="AZ37" ca="1">IF(T24=C24,SUM(IF(($BR$52:$BR$60=C24)*($BS$51:$CA$51=T$25),$BS$52:$CA$60)),0)</f>
        <v>0</v>
      </c>
      <c r="BA37" s="4">
        <f t="array" aca="1" ref="BA37" ca="1">IF(U24=C24,SUM(IF(($BR$52:$BR$60=C24)*($BS$51:$CA$51=U$17),$BS$52:$CA$60)),0)</f>
        <v>0</v>
      </c>
      <c r="BB37" s="2">
        <f t="array" aca="1" ref="BB37" ca="1">IF(U24=C24,SUM(IF(($BR$52:$BR$60=C24)*($BS$51:$CA$51=U$18),$BS$52:$CA$60)),0)</f>
        <v>0</v>
      </c>
      <c r="BC37" s="2">
        <f t="array" aca="1" ref="BC37" ca="1">IF(U24=C24,SUM(IF(($BR$52:$BR$60=C24)*($BS$51:$CA$51=U$19),$BS$52:$CA$60)),0)</f>
        <v>0</v>
      </c>
      <c r="BD37" s="2">
        <f t="array" aca="1" ref="BD37" ca="1">IF(U24=C24,SUM(IF(($BR$52:$BR$60=C24)*($BS$51:$CA$51=U$20),$BS$52:$CA$60)),0)</f>
        <v>0</v>
      </c>
      <c r="BE37" s="2">
        <f t="array" aca="1" ref="BE37" ca="1">IF(U24=C24,SUM(IF(($BR$52:$BR$60=C24)*($BS$51:$CA$51=U$21),$BS$52:$CA$60)),0)</f>
        <v>0</v>
      </c>
      <c r="BF37" s="2">
        <f t="array" aca="1" ref="BF37" ca="1">IF(U24=C24,SUM(IF(($BR$52:$BR$60=C24)*($BS$51:$CA$51=U$22),$BS$52:$CA$60)),0)</f>
        <v>0</v>
      </c>
      <c r="BG37" s="2">
        <f t="array" aca="1" ref="BG37" ca="1">IF(U24=C24,SUM(IF(($BR$52:$BR$60=C24)*($BS$51:$CA$51=U$23),$BS$52:$CA$60)),0)</f>
        <v>0</v>
      </c>
      <c r="BH37" s="2">
        <f t="array" aca="1" ref="BH37" ca="1">IF(U24=C24,SUM(IF(($BR$52:$BR$60=C24)*($BS$51:$CA$51=U$25),$BS$52:$CA$60)),0)</f>
        <v>0</v>
      </c>
      <c r="BI37" s="4">
        <f t="array" aca="1" ref="BI37" ca="1">IF(V24=C24,SUM(IF(($BR$52:$BR$60=C24)*($BS$51:$CA$51=V$17),$BS$52:$CA$60)),0)</f>
        <v>0</v>
      </c>
      <c r="BJ37" s="2">
        <f t="array" aca="1" ref="BJ37" ca="1">IF(V24=C24,SUM(IF(($BR$52:$BR$60=C24)*($BS$51:$CA$51=V$18),$BS$52:$CA$60)),0)</f>
        <v>0</v>
      </c>
      <c r="BK37" s="2">
        <f t="array" aca="1" ref="BK37" ca="1">IF(V24=C24,SUM(IF(($BR$52:$BR$60=C24)*($BS$51:$CA$51=V$19),$BS$52:$CA$60)),0)</f>
        <v>0</v>
      </c>
      <c r="BL37" s="2">
        <f t="array" aca="1" ref="BL37" ca="1">IF(V24=C24,SUM(IF(($BR$52:$BR$60=C24)*($BS$51:$CA$51=V$20),$BS$52:$CA$60)),0)</f>
        <v>0</v>
      </c>
      <c r="BM37" s="2">
        <f t="array" aca="1" ref="BM37" ca="1">IF(V24=C24,SUM(IF(($BR$52:$BR$60=C24)*($BS$51:$CA$51=V$21),$BS$52:$CA$60)),0)</f>
        <v>0</v>
      </c>
      <c r="BN37" s="2">
        <f t="array" aca="1" ref="BN37" ca="1">IF(V24=C24,SUM(IF(($BR$52:$BR$60=C24)*($BS$51:$CA$51=V$22),$BS$52:$CA$60)),0)</f>
        <v>0</v>
      </c>
      <c r="BO37" s="2">
        <f t="array" aca="1" ref="BO37" ca="1">IF(V24=C24,SUM(IF(($BR$52:$BR$60=C24)*($BS$51:$CA$51=V$23),$BS$52:$CA$60)),0)</f>
        <v>0</v>
      </c>
      <c r="BP37" s="13">
        <f t="array" aca="1" ref="BP37" ca="1">IF(V24=C24,SUM(IF(($BR$52:$BR$60=C24)*($BS$51:$CA$51=V$25),$BS$52:$CA$60)),0)</f>
        <v>0</v>
      </c>
      <c r="BR37" s="2" t="str">
        <f t="shared" si="55"/>
        <v/>
      </c>
      <c r="BS37" s="7">
        <f t="shared" ca="1" si="58"/>
        <v>0</v>
      </c>
      <c r="BT37" s="7">
        <f t="shared" ca="1" si="58"/>
        <v>0</v>
      </c>
      <c r="BU37" s="7">
        <f t="shared" ca="1" si="58"/>
        <v>0</v>
      </c>
      <c r="BV37" s="7">
        <f ca="1">SUMIFS($X$64:$X$135,$V$64:$V$135,$BR37,$W$64:$W$135,BV$29)+SUMIFS($Y$64:$Y$135,$W$64:$W$135,$BR37,$V$64:$V$135,BV$29)</f>
        <v>0</v>
      </c>
      <c r="BW37" s="7">
        <f ca="1">SUMIFS($X$64:$X$135,$V$64:$V$135,$BR37,$W$64:$W$135,BW$29)+SUMIFS($Y$64:$Y$135,$W$64:$W$135,$BR37,$V$64:$V$135,BW$29)</f>
        <v>0</v>
      </c>
      <c r="BX37" s="7">
        <f ca="1">SUMIFS($X$64:$X$135,$V$64:$V$135,$BR37,$W$64:$W$135,BX$29)+SUMIFS($Y$64:$Y$135,$W$64:$W$135,$BR37,$V$64:$V$135,BX$29)</f>
        <v>0</v>
      </c>
      <c r="BY37" s="7">
        <f ca="1">SUMIFS($X$64:$X$135,$V$64:$V$135,$BR37,$W$64:$W$135,BY$29)+SUMIFS($Y$64:$Y$135,$W$64:$W$135,$BR37,$V$64:$V$135,BY$29)</f>
        <v>0</v>
      </c>
      <c r="BZ37" s="5"/>
      <c r="CA37" s="6">
        <f ca="1">SUMIFS($X$64:$X$135,$V$64:$V$135,$BR37,$W$64:$W$135,CA$29)+SUMIFS($Y$64:$Y$135,$W$64:$W$135,$BR37,$V$64:$V$135,CA$29)</f>
        <v>0</v>
      </c>
    </row>
    <row r="38" spans="2:79" s="2" customFormat="1" x14ac:dyDescent="0.25">
      <c r="C38" s="2" t="str">
        <f t="shared" si="57"/>
        <v/>
      </c>
      <c r="E38" s="12">
        <f t="array" aca="1" ref="E38" ca="1">IF(O25=C25,SUM(IF(($BR$52:$BR$60=C25)*($BS$51:$CA$51=O17),$BS$52:$CA$60)),0)</f>
        <v>0</v>
      </c>
      <c r="F38" s="2">
        <f t="array" aca="1" ref="F38" ca="1">IF(O25=C25,SUM(IF(($BR$52:$BR$60=C25)*($BS$51:$CA$51=O$18),$BS$52:$CA$60)),0)</f>
        <v>0</v>
      </c>
      <c r="G38" s="2">
        <f t="array" aca="1" ref="G38" ca="1">IF(O25=C25,SUM(IF(($BR$52:$BR$60=C25)*($BS$51:$CA$51=O$19),$BS$52:$CA$60)),0)</f>
        <v>0</v>
      </c>
      <c r="H38" s="2">
        <f t="array" aca="1" ref="H38" ca="1">IF(O25=C25,SUM(IF(($BR$52:$BR$60=C25)*($BS$51:$CA$51=O$20),$BS$52:$CA$60)),0)</f>
        <v>0</v>
      </c>
      <c r="I38" s="2">
        <f t="array" aca="1" ref="I38" ca="1">IF(O25=C25,SUM(IF(($BR$52:$BR$60=C25)*($BS$51:$CA$51=O$21),$BS$52:$CA$60)),0)</f>
        <v>0</v>
      </c>
      <c r="J38" s="2">
        <f t="array" aca="1" ref="J38" ca="1">IF(O25=C25,SUM(IF(($BR$52:$BR$60=C25)*($BS$51:$CA$51=O$22),$BS$52:$CA$60)),0)</f>
        <v>0</v>
      </c>
      <c r="K38" s="2">
        <f t="array" aca="1" ref="K38" ca="1">IF(O25=C25,SUM(IF(($BR$52:$BR$60=C25)*($BS$51:$CA$51=O$23),$BS$52:$CA$60)),0)</f>
        <v>0</v>
      </c>
      <c r="L38" s="2">
        <f t="array" aca="1" ref="L38" ca="1">IF(O25=C25,SUM(IF(($BR$52:$BR$60=C25)*($BS$51:$CA$51=O$24),$BS$52:$CA$60)),0)</f>
        <v>0</v>
      </c>
      <c r="M38" s="4">
        <f t="array" aca="1" ref="M38" ca="1">IF(P25=C25,SUM(IF(($BR$52:$BR$60=C25)*($BS$51:$CA$51=P$17),$BS$52:$CA$60)),0)</f>
        <v>0</v>
      </c>
      <c r="N38" s="2">
        <f t="array" aca="1" ref="N38" ca="1">IF(P25=C25,SUM(IF(($BR$52:$BR$60=C25)*($BS$51:$CA$51=P$18),$BS$52:$CA$60)),0)</f>
        <v>0</v>
      </c>
      <c r="O38" s="2">
        <f t="array" aca="1" ref="O38" ca="1">IF(P25=C25,SUM(IF(($BR$52:$BR$60=C25)*($BS$51:$CA$51=P$19),$BS$52:$CA$60)),0)</f>
        <v>0</v>
      </c>
      <c r="P38" s="2">
        <f t="array" aca="1" ref="P38" ca="1">IF(P25=C25,SUM(IF(($BR$52:$BR$60=C25)*($BS$51:$CA$51=P$20),$BS$52:$CA$60)),0)</f>
        <v>0</v>
      </c>
      <c r="Q38" s="2">
        <f t="array" aca="1" ref="Q38" ca="1">IF(P25=C25,SUM(IF(($BR$52:$BR$60=C25)*($BS$51:$CA$51=P$21),$BS$52:$CA$60)),0)</f>
        <v>0</v>
      </c>
      <c r="R38" s="2">
        <f t="array" aca="1" ref="R38" ca="1">IF(P25=C25,SUM(IF(($BR$52:$BR$60=C25)*($BS$51:$CA$51=P$22),$BS$52:$CA$60)),0)</f>
        <v>0</v>
      </c>
      <c r="S38" s="2">
        <f t="array" aca="1" ref="S38" ca="1">IF(P25=C25,SUM(IF(($BR$52:$BR$60=C25)*($BS$51:$CA$51=P$23),$BS$52:$CA$60)),0)</f>
        <v>0</v>
      </c>
      <c r="T38" s="2">
        <f t="array" aca="1" ref="T38" ca="1">IF(P25=C25,SUM(IF(($BR$52:$BR$60=C25)*($BS$51:$CA$51=P$24),$BS$52:$CA$60)),0)</f>
        <v>0</v>
      </c>
      <c r="U38" s="4">
        <f t="array" aca="1" ref="U38" ca="1">IF(Q25=C25,SUM(IF(($BR$52:$BR$60=C25)*($BS$51:$CA$51=Q$17),$BS$52:$CA$60)),0)</f>
        <v>0</v>
      </c>
      <c r="V38" s="2">
        <f t="array" aca="1" ref="V38" ca="1">IF(Q25=C25,SUM(IF(($BR$52:$BR$60=C25)*($BS$51:$CA$51=Q$18),$BS$52:$CA$60)),0)</f>
        <v>0</v>
      </c>
      <c r="W38" s="2">
        <f t="array" aca="1" ref="W38" ca="1">IF(Q25=C25,SUM(IF(($BR$52:$BR$60=C25)*($BS$51:$CA$51=Q$19),$BS$52:$CA$60)),0)</f>
        <v>0</v>
      </c>
      <c r="X38" s="2">
        <f t="array" aca="1" ref="X38" ca="1">IF(Q25=C25,SUM(IF(($BR$52:$BR$60=C25)*($BS$51:$CA$51=Q$20),$BS$52:$CA$60)),0)</f>
        <v>0</v>
      </c>
      <c r="Y38" s="2">
        <f t="array" aca="1" ref="Y38" ca="1">IF(Q25=C25,SUM(IF(($BR$52:$BR$60=C25)*($BS$51:$CA$51=Q$21),$BS$52:$CA$60)),0)</f>
        <v>0</v>
      </c>
      <c r="Z38" s="2">
        <f t="array" aca="1" ref="Z38" ca="1">IF(Q25=C25,SUM(IF(($BR$52:$BR$60=C25)*($BS$51:$CA$51=Q$22),$BS$52:$CA$60)),0)</f>
        <v>0</v>
      </c>
      <c r="AA38" s="2">
        <f t="array" aca="1" ref="AA38" ca="1">IF(Q25=C25,SUM(IF(($BR$52:$BR$60=C25)*($BS$51:$CA$51=Q$23),$BS$52:$CA$60)),0)</f>
        <v>0</v>
      </c>
      <c r="AB38" s="2">
        <f t="array" aca="1" ref="AB38" ca="1">IF(Q25=C25,SUM(IF(($BR$52:$BR$60=C25)*($BS$51:$CA$51=Q$24),$BS$52:$CA$60)),0)</f>
        <v>0</v>
      </c>
      <c r="AC38" s="4">
        <f t="array" aca="1" ref="AC38" ca="1">IF(R25=C25,SUM(IF(($BR$52:$BR$60=C25)*($BS$51:$CA$51=R$17),$BS$52:$CA$60)),0)</f>
        <v>0</v>
      </c>
      <c r="AD38" s="2">
        <f t="array" aca="1" ref="AD38" ca="1">IF(R25=C25,SUM(IF(($BR$52:$BR$60=C25)*($BS$51:$CA$51=R$18),$BS$52:$CA$60)),0)</f>
        <v>0</v>
      </c>
      <c r="AE38" s="2">
        <f t="array" aca="1" ref="AE38" ca="1">IF(R25=C25,SUM(IF(($BR$52:$BR$60=C25)*($BS$51:$CA$51=R$19),$BS$52:$CA$60)),0)</f>
        <v>0</v>
      </c>
      <c r="AF38" s="2">
        <f t="array" aca="1" ref="AF38" ca="1">IF(R25=C25,SUM(IF(($BR$52:$BR$60=C25)*($BS$51:$CA$51=R$20),$BS$52:$CA$60)),0)</f>
        <v>0</v>
      </c>
      <c r="AG38" s="2">
        <f t="array" aca="1" ref="AG38" ca="1">IF(R25=C25,SUM(IF(($BR$52:$BR$60=C25)*($BS$51:$CA$51=R$21),$BS$52:$CA$60)),0)</f>
        <v>0</v>
      </c>
      <c r="AH38" s="2">
        <f t="array" aca="1" ref="AH38" ca="1">IF(R25=C25,SUM(IF(($BR$52:$BR$60=C25)*($BS$51:$CA$51=R$22),$BS$52:$CA$60)),0)</f>
        <v>0</v>
      </c>
      <c r="AI38" s="2">
        <f t="array" aca="1" ref="AI38" ca="1">IF(R25=C25,SUM(IF(($BR$52:$BR$60=C25)*($BS$51:$CA$51=R$23),$BS$52:$CA$60)),0)</f>
        <v>0</v>
      </c>
      <c r="AJ38" s="2">
        <f t="array" aca="1" ref="AJ38" ca="1">IF(R25=C25,SUM(IF(($BR$52:$BR$60=C25)*($BS$51:$CA$51=R$24),$BS$52:$CA$60)),0)</f>
        <v>0</v>
      </c>
      <c r="AK38" s="4">
        <f t="array" aca="1" ref="AK38" ca="1">IF(S25=C25,SUM(IF(($BR$52:$BR$60=C25)*($BS$51:$CA$51=S$17),$BS$52:$CA$60)),0)</f>
        <v>0</v>
      </c>
      <c r="AL38" s="2">
        <f t="array" aca="1" ref="AL38" ca="1">IF(S25=C25,SUM(IF(($BR$52:$BR$60=C25)*($BS$51:$CA$51=S$18),$BS$52:$CA$60)),0)</f>
        <v>0</v>
      </c>
      <c r="AM38" s="2">
        <f t="array" aca="1" ref="AM38" ca="1">IF(S25=C25,SUM(IF(($BR$52:$BR$60=C25)*($BS$51:$CA$51=S$19),$BS$52:$CA$60)),0)</f>
        <v>0</v>
      </c>
      <c r="AN38" s="2">
        <f t="array" aca="1" ref="AN38" ca="1">IF(S25=C25,SUM(IF(($BR$52:$BR$60=C25)*($BS$51:$CA$51=S$20),$BS$52:$CA$60)),0)</f>
        <v>0</v>
      </c>
      <c r="AO38" s="2">
        <f t="array" aca="1" ref="AO38" ca="1">IF(S25=C25,SUM(IF(($BR$52:$BR$60=C25)*($BS$51:$CA$51=S$21),$BS$52:$CA$60)),0)</f>
        <v>0</v>
      </c>
      <c r="AP38" s="2">
        <f t="array" aca="1" ref="AP38" ca="1">IF(S25=C25,SUM(IF(($BR$52:$BR$60=C25)*($BS$51:$CA$51=S$22),$BS$52:$CA$60)),0)</f>
        <v>0</v>
      </c>
      <c r="AQ38" s="2">
        <f t="array" aca="1" ref="AQ38" ca="1">IF(S25=C25,SUM(IF(($BR$52:$BR$60=C25)*($BS$51:$CA$51=S$23),$BS$52:$CA$60)),0)</f>
        <v>0</v>
      </c>
      <c r="AR38" s="2">
        <f t="array" aca="1" ref="AR38" ca="1">IF(S25=C25,SUM(IF(($BR$52:$BR$60=C25)*($BS$51:$CA$51=S$24),$BS$52:$CA$60)),0)</f>
        <v>0</v>
      </c>
      <c r="AS38" s="4">
        <f t="array" aca="1" ref="AS38" ca="1">IF(T25=C25,SUM(IF(($BR$52:$BR$60=C25)*($BS$51:$CA$51=T$17),$BS$52:$CA$60)),0)</f>
        <v>0</v>
      </c>
      <c r="AT38" s="2">
        <f t="array" aca="1" ref="AT38" ca="1">IF(T25=C25,SUM(IF(($BR$52:$BR$60=C25)*($BS$51:$CA$51=T$18),$BS$52:$CA$60)),0)</f>
        <v>0</v>
      </c>
      <c r="AU38" s="2">
        <f t="array" aca="1" ref="AU38" ca="1">IF(T25=C25,SUM(IF(($BR$52:$BR$60=C25)*($BS$51:$CA$51=T$19),$BS$52:$CA$60)),0)</f>
        <v>0</v>
      </c>
      <c r="AV38" s="2">
        <f t="array" aca="1" ref="AV38" ca="1">IF(T25=C25,SUM(IF(($BR$52:$BR$60=C25)*($BS$51:$CA$51=T$20),$BS$52:$CA$60)),0)</f>
        <v>0</v>
      </c>
      <c r="AW38" s="2">
        <f t="array" aca="1" ref="AW38" ca="1">IF(T25=C25,SUM(IF(($BR$52:$BR$60=C25)*($BS$51:$CA$51=T$21),$BS$52:$CA$60)),0)</f>
        <v>0</v>
      </c>
      <c r="AX38" s="2">
        <f t="array" aca="1" ref="AX38" ca="1">IF(T25=C25,SUM(IF(($BR$52:$BR$60=C25)*($BS$51:$CA$51=T$22),$BS$52:$CA$60)),0)</f>
        <v>0</v>
      </c>
      <c r="AY38" s="2">
        <f t="array" aca="1" ref="AY38" ca="1">IF(T25=C25,SUM(IF(($BR$52:$BR$60=C25)*($BS$51:$CA$51=T$23),$BS$52:$CA$60)),0)</f>
        <v>0</v>
      </c>
      <c r="AZ38" s="2">
        <f t="array" aca="1" ref="AZ38" ca="1">IF(T25=C25,SUM(IF(($BR$52:$BR$60=C25)*($BS$51:$CA$51=T$24),$BS$52:$CA$60)),0)</f>
        <v>0</v>
      </c>
      <c r="BA38" s="4">
        <f t="array" aca="1" ref="BA38" ca="1">IF(U25=C25,SUM(IF(($BR$52:$BR$60=C25)*($BS$51:$CA$51=U$17),$BS$52:$CA$60)),0)</f>
        <v>0</v>
      </c>
      <c r="BB38" s="2">
        <f t="array" aca="1" ref="BB38" ca="1">IF(U25=C25,SUM(IF(($BR$52:$BR$60=C25)*($BS$51:$CA$51=U$18),$BS$52:$CA$60)),0)</f>
        <v>0</v>
      </c>
      <c r="BC38" s="2">
        <f t="array" aca="1" ref="BC38" ca="1">IF(U25=C25,SUM(IF(($BR$52:$BR$60=C25)*($BS$51:$CA$51=U$19),$BS$52:$CA$60)),0)</f>
        <v>0</v>
      </c>
      <c r="BD38" s="2">
        <f t="array" aca="1" ref="BD38" ca="1">IF(U25=C25,SUM(IF(($BR$52:$BR$60=C25)*($BS$51:$CA$51=U$20),$BS$52:$CA$60)),0)</f>
        <v>0</v>
      </c>
      <c r="BE38" s="2">
        <f t="array" aca="1" ref="BE38" ca="1">IF(U25=C25,SUM(IF(($BR$52:$BR$60=C25)*($BS$51:$CA$51=U$21),$BS$52:$CA$60)),0)</f>
        <v>0</v>
      </c>
      <c r="BF38" s="2">
        <f t="array" aca="1" ref="BF38" ca="1">IF(U25=C25,SUM(IF(($BR$52:$BR$60=C25)*($BS$51:$CA$51=U$22),$BS$52:$CA$60)),0)</f>
        <v>0</v>
      </c>
      <c r="BG38" s="2">
        <f t="array" aca="1" ref="BG38" ca="1">IF(U25=C25,SUM(IF(($BR$52:$BR$60=C25)*($BS$51:$CA$51=U$23),$BS$52:$CA$60)),0)</f>
        <v>0</v>
      </c>
      <c r="BH38" s="2">
        <f t="array" aca="1" ref="BH38" ca="1">IF(U25=C25,SUM(IF(($BR$52:$BR$60=C25)*($BS$51:$CA$51=U$24),$BS$52:$CA$60)),0)</f>
        <v>0</v>
      </c>
      <c r="BI38" s="4">
        <f t="array" aca="1" ref="BI38" ca="1">IF(V25=C25,SUM(IF(($BR$52:$BR$60=C25)*($BS$51:$CA$51=V$17),$BS$52:$CA$60)),0)</f>
        <v>0</v>
      </c>
      <c r="BJ38" s="2">
        <f t="array" aca="1" ref="BJ38" ca="1">IF(V25=C25,SUM(IF(($BR$52:$BR$60=C25)*($BS$51:$CA$51=V$18),$BS$52:$CA$60)),0)</f>
        <v>0</v>
      </c>
      <c r="BK38" s="2">
        <f t="array" aca="1" ref="BK38" ca="1">IF(V25=C25,SUM(IF(($BR$52:$BR$60=C25)*($BS$51:$CA$51=V$19),$BS$52:$CA$60)),0)</f>
        <v>0</v>
      </c>
      <c r="BL38" s="2">
        <f t="array" aca="1" ref="BL38" ca="1">IF(V25=C25,SUM(IF(($BR$52:$BR$60=C25)*($BS$51:$CA$51=V$20),$BS$52:$CA$60)),0)</f>
        <v>0</v>
      </c>
      <c r="BM38" s="2">
        <f t="array" aca="1" ref="BM38" ca="1">IF(V25=C25,SUM(IF(($BR$52:$BR$60=C25)*($BS$51:$CA$51=V$21),$BS$52:$CA$60)),0)</f>
        <v>0</v>
      </c>
      <c r="BN38" s="2">
        <f t="array" aca="1" ref="BN38" ca="1">IF(V25=C25,SUM(IF(($BR$52:$BR$60=C25)*($BS$51:$CA$51=V$22),$BS$52:$CA$60)),0)</f>
        <v>0</v>
      </c>
      <c r="BO38" s="2">
        <f t="array" aca="1" ref="BO38" ca="1">IF(V25=C25,SUM(IF(($BR$52:$BR$60=C25)*($BS$51:$CA$51=V$23),$BS$52:$CA$60)),0)</f>
        <v>0</v>
      </c>
      <c r="BP38" s="13">
        <f t="array" aca="1" ref="BP38" ca="1">IF(V25=C25,SUM(IF(($BR$52:$BR$60=C25)*($BS$51:$CA$51=V$24),$BS$52:$CA$60)),0)</f>
        <v>0</v>
      </c>
      <c r="BR38" s="2" t="str">
        <f t="shared" si="55"/>
        <v/>
      </c>
      <c r="BS38" s="7">
        <f t="shared" ca="1" si="58"/>
        <v>0</v>
      </c>
      <c r="BT38" s="7">
        <f t="shared" ca="1" si="58"/>
        <v>0</v>
      </c>
      <c r="BU38" s="7">
        <f t="shared" ca="1" si="58"/>
        <v>0</v>
      </c>
      <c r="BV38" s="7">
        <f ca="1">SUMIFS($X$64:$X$135,$V$64:$V$135,$BR38,$W$64:$W$135,BV$29)+SUMIFS($Y$64:$Y$135,$W$64:$W$135,$BR38,$V$64:$V$135,BV$29)</f>
        <v>0</v>
      </c>
      <c r="BW38" s="7">
        <f ca="1">SUMIFS($X$64:$X$135,$V$64:$V$135,$BR38,$W$64:$W$135,BW$29)+SUMIFS($Y$64:$Y$135,$W$64:$W$135,$BR38,$V$64:$V$135,BW$29)</f>
        <v>0</v>
      </c>
      <c r="BX38" s="7">
        <f ca="1">SUMIFS($X$64:$X$135,$V$64:$V$135,$BR38,$W$64:$W$135,BX$29)+SUMIFS($Y$64:$Y$135,$W$64:$W$135,$BR38,$V$64:$V$135,BX$29)</f>
        <v>0</v>
      </c>
      <c r="BY38" s="7">
        <f ca="1">SUMIFS($X$64:$X$135,$V$64:$V$135,$BR38,$W$64:$W$135,BY$29)+SUMIFS($Y$64:$Y$135,$W$64:$W$135,$BR38,$V$64:$V$135,BY$29)</f>
        <v>0</v>
      </c>
      <c r="BZ38" s="7">
        <f ca="1">SUMIFS($X$64:$X$135,$V$64:$V$135,$BR38,$W$64:$W$135,BZ$29)+SUMIFS($Y$64:$Y$135,$W$64:$W$135,$BR38,$V$64:$V$135,BZ$29)</f>
        <v>0</v>
      </c>
      <c r="CA38" s="5"/>
    </row>
    <row r="39" spans="2:79" s="2" customFormat="1" x14ac:dyDescent="0.25">
      <c r="E39" s="12"/>
      <c r="M39" s="4"/>
      <c r="U39" s="4"/>
      <c r="AC39" s="4"/>
      <c r="AK39" s="4"/>
      <c r="AS39" s="4"/>
      <c r="BA39" s="4"/>
      <c r="BI39" s="4"/>
      <c r="BP39" s="13"/>
    </row>
    <row r="40" spans="2:79" s="2" customFormat="1" x14ac:dyDescent="0.25">
      <c r="E40" s="12"/>
      <c r="M40" s="4"/>
      <c r="U40" s="4"/>
      <c r="AC40" s="4"/>
      <c r="AK40" s="4"/>
      <c r="AS40" s="4"/>
      <c r="BA40" s="4"/>
      <c r="BI40" s="4"/>
      <c r="BP40" s="13"/>
      <c r="BR40" s="3" t="s">
        <v>104</v>
      </c>
      <c r="BS40" s="2" t="str">
        <f ca="1">$F$4</f>
        <v>Thun</v>
      </c>
      <c r="BT40" s="2" t="str">
        <f ca="1">$F$5</f>
        <v>Thun 13_2</v>
      </c>
      <c r="BU40" s="2" t="str">
        <f ca="1">$F$6</f>
        <v>Murten 2</v>
      </c>
      <c r="BV40" s="2" t="str">
        <f ca="1">$F$7</f>
        <v>Burgdorf 11</v>
      </c>
      <c r="BW40" s="2" t="str">
        <f>$F$8</f>
        <v/>
      </c>
      <c r="BX40" s="2" t="str">
        <f>$F$9</f>
        <v/>
      </c>
      <c r="BY40" s="2" t="str">
        <f>$F$10</f>
        <v/>
      </c>
      <c r="BZ40" s="2" t="str">
        <f>$F$11</f>
        <v/>
      </c>
      <c r="CA40" s="2" t="str">
        <f>$F$12</f>
        <v/>
      </c>
    </row>
    <row r="41" spans="2:79" s="2" customFormat="1" x14ac:dyDescent="0.25">
      <c r="B41" s="2" t="s">
        <v>102</v>
      </c>
      <c r="E41" s="12">
        <f t="array" aca="1" ref="E41" ca="1">IF(O17=C17,SUM(IF(($BR$41:$BR$49=C17)*($BS$40:$CA$40=O18),$BS$41:$CA$49)),0)</f>
        <v>0</v>
      </c>
      <c r="F41" s="2">
        <f t="array" aca="1" ref="F41" ca="1">IF(O17=C17,SUM(IF(($BR$41:$BR$49=C17)*($BS$40:$CA$40=O19),$BS$41:$CA$49)),0)</f>
        <v>0</v>
      </c>
      <c r="G41" s="2">
        <f t="array" aca="1" ref="G41" ca="1">IF(O17=C17,SUM(IF(($BR$41:$BR$49=C17)*($BS$40:$CA$40=O20),$BS$41:$CA$49)),0)</f>
        <v>0</v>
      </c>
      <c r="H41" s="2">
        <f t="array" aca="1" ref="H41" ca="1">IF(O17=C17,SUM(IF(($BR$41:$BR$49=C17)*($BS$40:$CA$40=O21),$BS$41:$CA$49)),0)</f>
        <v>0</v>
      </c>
      <c r="I41" s="2">
        <f t="array" aca="1" ref="I41" ca="1">IF(O17=C17,SUM(IF(($BR$41:$BR$49=C17)*($BS$40:$CA$40=O22),$BS$41:$CA$49)),0)</f>
        <v>0</v>
      </c>
      <c r="J41" s="2">
        <f t="array" aca="1" ref="J41" ca="1">IF(O17=C17,SUM(IF(($BR$41:$BR$49=C17)*($BS$40:$CA$40=O23),$BS$41:$CA$49)),0)</f>
        <v>0</v>
      </c>
      <c r="K41" s="2">
        <f t="array" aca="1" ref="K41" ca="1">IF(O17=C17,SUM(IF(($BR$41:$BR$49=C17)*($BS$40:$CA$40=O$24),$BS$41:$CA$49)),0)</f>
        <v>0</v>
      </c>
      <c r="L41" s="2">
        <f t="array" aca="1" ref="L41" ca="1">IF(O17=C17,SUM(IF(($BR$41:$BR$49=C17)*($BS$40:$CA$40=O$25),$BS$41:$CA$49)),0)</f>
        <v>0</v>
      </c>
      <c r="M41" s="4">
        <f t="array" aca="1" ref="M41" ca="1">IF(P17=C17,SUM(IF(($BR$41:$BR$49=C17)*($BS$40:$CA$40=P18),$BS$41:$CA$49)),0)</f>
        <v>0</v>
      </c>
      <c r="N41" s="2">
        <f t="array" aca="1" ref="N41" ca="1">IF(P17=C17,SUM(IF(($BR$41:$BR$49=C17)*($BS$40:$CA$40=P19),$BS$41:$CA$49)),0)</f>
        <v>0</v>
      </c>
      <c r="O41" s="2">
        <f t="array" aca="1" ref="O41" ca="1">IF(P17=C17,SUM(IF(($BR$41:$BR$49=C17)*($BS$40:$CA$40=P20),$BS$41:$CA$49)),0)</f>
        <v>0</v>
      </c>
      <c r="P41" s="2">
        <f t="array" aca="1" ref="P41" ca="1">IF(P17=C17,SUM(IF(($BR$41:$BR$49=C17)*($BS$40:$CA$40=P21),$BS$41:$CA$49)),0)</f>
        <v>0</v>
      </c>
      <c r="Q41" s="2">
        <f t="array" aca="1" ref="Q41" ca="1">IF(P17=C17,SUM(IF(($BR$41:$BR$49=C17)*($BS$40:$CA$40=P22),$BS$41:$CA$49)),0)</f>
        <v>0</v>
      </c>
      <c r="R41" s="2">
        <f t="array" aca="1" ref="R41" ca="1">IF(P17=C17,SUM(IF(($BR$41:$BR$49=C17)*($BS$40:$CA$40=P23),$BS$41:$CA$49)),0)</f>
        <v>0</v>
      </c>
      <c r="S41" s="2">
        <f t="array" aca="1" ref="S41" ca="1">IF(P17=C17,SUM(IF(($BR$41:$BR$49=C17)*($BS$40:$CA$40=P$24),$BS$41:$CA$49)),0)</f>
        <v>0</v>
      </c>
      <c r="T41" s="2">
        <f t="array" aca="1" ref="T41" ca="1">IF(P17=C17,SUM(IF(($BR$41:$BR$49=C17)*($BS$40:$CA$40=P$25),$BS$41:$CA$49)),0)</f>
        <v>0</v>
      </c>
      <c r="U41" s="4">
        <f t="array" aca="1" ref="U41" ca="1">IF(Q17=C17,SUM(IF(($BR$41:$BR$49=C17)*($BS$40:$CA$40=Q18),$BS$41:$CA$49)),0)</f>
        <v>0</v>
      </c>
      <c r="V41" s="2">
        <f t="array" aca="1" ref="V41" ca="1">IF(Q17=C17,SUM(IF(($BR$41:$BR$49=C17)*($BS$40:$CA$40=Q19),$BS$41:$CA$49)),0)</f>
        <v>0</v>
      </c>
      <c r="W41" s="2">
        <f t="array" aca="1" ref="W41" ca="1">IF(Q17=C17,SUM(IF(($BR$41:$BR$49=C17)*($BS$40:$CA$40=Q20),$BS$41:$CA$49)),0)</f>
        <v>0</v>
      </c>
      <c r="X41" s="2">
        <f t="array" aca="1" ref="X41" ca="1">IF(Q17=C17,SUM(IF(($BR$41:$BR$49=C17)*($BS$40:$CA$40=Q21),$BS$41:$CA$49)),0)</f>
        <v>0</v>
      </c>
      <c r="Y41" s="2">
        <f t="array" aca="1" ref="Y41" ca="1">IF(Q17=C17,SUM(IF(($BR$41:$BR$49=C17)*($BS$40:$CA$40=Q22),$BS$41:$CA$49)),0)</f>
        <v>0</v>
      </c>
      <c r="Z41" s="2">
        <f t="array" aca="1" ref="Z41" ca="1">IF(Q17=C17,SUM(IF(($BR$41:$BR$49=C17)*($BS$40:$CA$40=Q23),$BS$41:$CA$49)),0)</f>
        <v>0</v>
      </c>
      <c r="AA41" s="2">
        <f t="array" aca="1" ref="AA41" ca="1">IF(Q17=C17,SUM(IF(($BR$41:$BR$49=C17)*($BS$40:$CA$40=Q$24),$BS$41:$CA$49)),0)</f>
        <v>0</v>
      </c>
      <c r="AB41" s="2">
        <f t="array" aca="1" ref="AB41" ca="1">IF(Q17=C17,SUM(IF(($BR$41:$BR$49=C17)*($BS$40:$CA$40=Q$25),$BS$41:$CA$49)),0)</f>
        <v>0</v>
      </c>
      <c r="AC41" s="4">
        <f t="array" aca="1" ref="AC41" ca="1">IF(R17=C17,SUM(IF(($BR$41:$BR$49=C17)*($BS$40:$CA$40=R18),$BS$41:$CA$49)),0)</f>
        <v>0</v>
      </c>
      <c r="AD41" s="2">
        <f t="array" aca="1" ref="AD41" ca="1">IF(R17=C17,SUM(IF(($BR$41:$BR$49=C17)*($BS$40:$CA$40=R19),$BS$41:$CA$49)),0)</f>
        <v>0</v>
      </c>
      <c r="AE41" s="2">
        <f t="array" aca="1" ref="AE41" ca="1">IF(R17=C17,SUM(IF(($BR$41:$BR$49=C17)*($BS$40:$CA$40=R20),$BS$41:$CA$49)),0)</f>
        <v>0</v>
      </c>
      <c r="AF41" s="2">
        <f t="array" aca="1" ref="AF41" ca="1">IF(R17=C17,SUM(IF(($BR$41:$BR$49=C17)*($BS$40:$CA$40=R21),$BS$41:$CA$49)),0)</f>
        <v>0</v>
      </c>
      <c r="AG41" s="2">
        <f t="array" aca="1" ref="AG41" ca="1">IF(R17=C17,SUM(IF(($BR$41:$BR$49=C17)*($BS$40:$CA$40=R22),$BS$41:$CA$49)),0)</f>
        <v>0</v>
      </c>
      <c r="AH41" s="2">
        <f t="array" aca="1" ref="AH41" ca="1">IF(R17=C17,SUM(IF(($BR$41:$BR$49=C17)*($BS$40:$CA$40=R23),$BS$41:$CA$49)),0)</f>
        <v>0</v>
      </c>
      <c r="AI41" s="2">
        <f t="array" aca="1" ref="AI41" ca="1">IF(R17=C17,SUM(IF(($BR$41:$BR$49=C17)*($BS$40:$CA$40=R$24),$BS$41:$CA$49)),0)</f>
        <v>0</v>
      </c>
      <c r="AJ41" s="2">
        <f t="array" aca="1" ref="AJ41" ca="1">IF(R17=C17,SUM(IF(($BR$41:$BR$49=C17)*($BS$40:$CA$40=R$25),$BS$41:$CA$49)),0)</f>
        <v>0</v>
      </c>
      <c r="AK41" s="4">
        <f t="array" aca="1" ref="AK41" ca="1">IF(S17=C17,SUM(IF(($BR$41:$BR$49=C17)*($BS$40:$CA$40=S18),$BS$41:$CA$49)),0)</f>
        <v>0</v>
      </c>
      <c r="AL41" s="2">
        <f t="array" aca="1" ref="AL41" ca="1">IF(S17=C17,SUM(IF(($BR$41:$BR$49=C17)*($BS$40:$CA$40=S19),$BS$41:$CA$49)),0)</f>
        <v>0</v>
      </c>
      <c r="AM41" s="2">
        <f t="array" aca="1" ref="AM41" ca="1">IF(S17=C17,SUM(IF(($BR$41:$BR$49=C17)*($BS$40:$CA$40=S20),$BS$41:$CA$49)),0)</f>
        <v>0</v>
      </c>
      <c r="AN41" s="2">
        <f t="array" aca="1" ref="AN41" ca="1">IF(S17=C17,SUM(IF(($BR$41:$BR$49=C17)*($BS$40:$CA$40=S21),$BS$41:$CA$49)),0)</f>
        <v>0</v>
      </c>
      <c r="AO41" s="2">
        <f t="array" aca="1" ref="AO41" ca="1">IF(S17=C17,SUM(IF(($BR$41:$BR$49=C17)*($BS$40:$CA$40=S22),$BS$41:$CA$49)),0)</f>
        <v>0</v>
      </c>
      <c r="AP41" s="2">
        <f t="array" aca="1" ref="AP41" ca="1">IF(S17=C17,SUM(IF(($BR$41:$BR$49=C17)*($BS$40:$CA$40=S23),$BS$41:$CA$49)),0)</f>
        <v>0</v>
      </c>
      <c r="AQ41" s="2">
        <f t="array" aca="1" ref="AQ41" ca="1">IF(S17=C17,SUM(IF(($BR$41:$BR$49=C17)*($BS$40:$CA$40=S$24),$BS$41:$CA$49)),0)</f>
        <v>0</v>
      </c>
      <c r="AR41" s="2">
        <f t="array" aca="1" ref="AR41" ca="1">IF(S17=C17,SUM(IF(($BR$41:$BR$49=C17)*($BS$40:$CA$40=S$25),$BS$41:$CA$49)),0)</f>
        <v>0</v>
      </c>
      <c r="AS41" s="4">
        <f t="array" aca="1" ref="AS41" ca="1">IF(T17=C17,SUM(IF(($BR$41:$BR$49=C17)*($BS$40:$CA$40=T18),$BS$41:$CA$49)),0)</f>
        <v>0</v>
      </c>
      <c r="AT41" s="2">
        <f t="array" aca="1" ref="AT41" ca="1">IF(T17=C17,SUM(IF(($BR$41:$BR$49=C17)*($BS$40:$CA$40=T19),$BS$41:$CA$49)),0)</f>
        <v>0</v>
      </c>
      <c r="AU41" s="2">
        <f t="array" aca="1" ref="AU41" ca="1">IF(T17=C17,SUM(IF(($BR$41:$BR$49=C17)*($BS$40:$CA$40=T20),$BS$41:$CA$49)),0)</f>
        <v>0</v>
      </c>
      <c r="AV41" s="2">
        <f t="array" aca="1" ref="AV41" ca="1">IF(T17=C17,SUM(IF(($BR$41:$BR$49=C17)*($BS$40:$CA$40=T21),$BS$41:$CA$49)),0)</f>
        <v>0</v>
      </c>
      <c r="AW41" s="2">
        <f t="array" aca="1" ref="AW41" ca="1">IF(T17=C17,SUM(IF(($BR$41:$BR$49=C17)*($BS$40:$CA$40=T22),$BS$41:$CA$49)),0)</f>
        <v>0</v>
      </c>
      <c r="AX41" s="2">
        <f t="array" aca="1" ref="AX41" ca="1">IF(T17=C17,SUM(IF(($BR$41:$BR$49=C17)*($BS$40:$CA$40=T23),$BS$41:$CA$49)),0)</f>
        <v>0</v>
      </c>
      <c r="AY41" s="2">
        <f t="array" aca="1" ref="AY41" ca="1">IF(T17=C17,SUM(IF(($BR$41:$BR$49=C17)*($BS$40:$CA$40=T$24),$BS$41:$CA$49)),0)</f>
        <v>0</v>
      </c>
      <c r="AZ41" s="2">
        <f t="array" aca="1" ref="AZ41" ca="1">IF(T17=C17,SUM(IF(($BR$41:$BR$49=C17)*($BS$40:$CA$40=T$25),$BS$41:$CA$49)),0)</f>
        <v>0</v>
      </c>
      <c r="BA41" s="4">
        <f t="array" aca="1" ref="BA41" ca="1">IF(U17=C17,SUM(IF(($BR$41:$BR$49=C17)*($BS$40:$CA$40=U$18),$BS$41:$CA$49)),0)</f>
        <v>0</v>
      </c>
      <c r="BB41" s="2">
        <f t="array" aca="1" ref="BB41" ca="1">IF(U17=C17,SUM(IF(($BR$41:$BR$49=C17)*($BS$40:$CA$40=U$19),$BS$41:$CA$49)),0)</f>
        <v>0</v>
      </c>
      <c r="BC41" s="2">
        <f t="array" aca="1" ref="BC41" ca="1">IF(U17=C17,SUM(IF(($BR$41:$BR$49=C17)*($BS$40:$CA$40=U$20),$BS$41:$CA$49)),0)</f>
        <v>0</v>
      </c>
      <c r="BD41" s="2">
        <f t="array" aca="1" ref="BD41" ca="1">IF(U17=C17,SUM(IF(($BR$41:$BR$49=C17)*($BS$40:$CA$40=U$21),$BS$41:$CA$49)),0)</f>
        <v>0</v>
      </c>
      <c r="BE41" s="2">
        <f t="array" aca="1" ref="BE41" ca="1">IF(U17=C17,SUM(IF(($BR$41:$BR$49=C17)*($BS$40:$CA$40=U$22),$BS$41:$CA$49)),0)</f>
        <v>0</v>
      </c>
      <c r="BF41" s="2">
        <f t="array" aca="1" ref="BF41" ca="1">IF(U17=C17,SUM(IF(($BR$41:$BR$49=C17)*($BS$40:$CA$40=U$23),$BS$41:$CA$49)),0)</f>
        <v>0</v>
      </c>
      <c r="BG41" s="2">
        <f t="array" aca="1" ref="BG41" ca="1">IF(U17=C17,SUM(IF(($BR$41:$BR$49=C17)*($BS$40:$CA$40=U$24),$BS$41:$CA$49)),0)</f>
        <v>0</v>
      </c>
      <c r="BH41" s="2">
        <f t="array" aca="1" ref="BH41" ca="1">IF(U17=C17,SUM(IF(($BR$41:$BR$49=C17)*($BS$40:$CA$40=U$25),$BS$41:$CA$49)),0)</f>
        <v>0</v>
      </c>
      <c r="BI41" s="4">
        <f t="array" aca="1" ref="BI41" ca="1">IF(V17=C17,SUM(IF(($BR$41:$BR$49=C17)*($BS$40:$CA$40=V$18),$BS$41:$CA$49)),0)</f>
        <v>0</v>
      </c>
      <c r="BJ41" s="2">
        <f t="array" aca="1" ref="BJ41" ca="1">IF(V17=C17,SUM(IF(($BR$41:$BR$49=C17)*($BS$40:$CA$40=V$19),$BS$41:$CA$49)),0)</f>
        <v>0</v>
      </c>
      <c r="BK41" s="2">
        <f t="array" aca="1" ref="BK41" ca="1">IF(V17=C17,SUM(IF(($BR$41:$BR$49=C17)*($BS$40:$CA$40=V$20),$BS$41:$CA$49)),0)</f>
        <v>0</v>
      </c>
      <c r="BL41" s="2">
        <f t="array" aca="1" ref="BL41" ca="1">IF(V17=C17,SUM(IF(($BR$41:$BR$49=C17)*($BS$40:$CA$40=V$21),$BS$41:$CA$49)),0)</f>
        <v>0</v>
      </c>
      <c r="BM41" s="2">
        <f t="array" aca="1" ref="BM41" ca="1">IF(V17=C17,SUM(IF(($BR$41:$BR$49=C17)*($BS$40:$CA$40=V$22),$BS$41:$CA$49)),0)</f>
        <v>0</v>
      </c>
      <c r="BN41" s="2">
        <f t="array" aca="1" ref="BN41" ca="1">IF(V17=C17,SUM(IF(($BR$41:$BR$49=C17)*($BS$40:$CA$40=V$23),$BS$41:$CA$49)),0)</f>
        <v>0</v>
      </c>
      <c r="BO41" s="2">
        <f t="array" aca="1" ref="BO41" ca="1">IF(V17=C17,SUM(IF(($BR$41:$BR$49=C17)*($BS$40:$CA$40=V$24),$BS$41:$CA$49)),0)</f>
        <v>0</v>
      </c>
      <c r="BP41" s="13">
        <f t="array" aca="1" ref="BP41" ca="1">IF(V17=C17,SUM(IF(($BR$41:$BR$49=C17)*($BS$40:$CA$40=V$25),$BS$41:$CA$49)),0)</f>
        <v>0</v>
      </c>
      <c r="BR41" s="2" t="str">
        <f t="shared" ref="BR41:BR49" ca="1" si="59">F4</f>
        <v>Thun</v>
      </c>
      <c r="BS41" s="5"/>
      <c r="BT41" s="6">
        <f ca="1">BT30-BS31</f>
        <v>-6</v>
      </c>
      <c r="BU41" s="6">
        <f ca="1">BU30-BS32</f>
        <v>2</v>
      </c>
      <c r="BV41" s="6">
        <f ca="1">BV30-BS33</f>
        <v>-2</v>
      </c>
      <c r="BW41" s="6">
        <f ca="1">BW30-BS34</f>
        <v>0</v>
      </c>
      <c r="BX41" s="6">
        <f ca="1">BX30-BS35</f>
        <v>0</v>
      </c>
      <c r="BY41" s="6">
        <f ca="1">BY30-BS36</f>
        <v>0</v>
      </c>
      <c r="BZ41" s="6">
        <f ca="1">BZ30-BS37</f>
        <v>0</v>
      </c>
      <c r="CA41" s="6">
        <f ca="1">CA30-BS38</f>
        <v>0</v>
      </c>
    </row>
    <row r="42" spans="2:79" s="2" customFormat="1" x14ac:dyDescent="0.25">
      <c r="E42" s="12">
        <f t="array" aca="1" ref="E42" ca="1">IF(O18=C18,SUM(IF(($BR$41:$BR$49=C18)*($BS$40:$CA$40=O17),$BS$41:$CA$49)),0)</f>
        <v>0</v>
      </c>
      <c r="F42" s="2">
        <f t="array" aca="1" ref="F42" ca="1">IF(O18=C18,SUM(IF(($BR$41:$BR$49=C18)*($BS$40:$CA$40=O19),$BS$41:$CA$49)),0)</f>
        <v>0</v>
      </c>
      <c r="G42" s="2">
        <f t="array" aca="1" ref="G42" ca="1">IF(O18=C18,SUM(IF(($BR$41:$BR$49=C18)*($BS$40:$CA$40=O20),$BS$41:$CA$49)),0)</f>
        <v>0</v>
      </c>
      <c r="H42" s="2">
        <f t="array" aca="1" ref="H42" ca="1">IF(O18=C18,SUM(IF(($BR$41:$BR$49=C18)*($BS$40:$CA$40=O21),$BS$41:$CA$49)),0)</f>
        <v>0</v>
      </c>
      <c r="I42" s="2">
        <f t="array" aca="1" ref="I42" ca="1">IF(O18=C18,SUM(IF(($BR$41:$BR$49=C18)*($BS$40:$CA$40=O22),$BS$41:$CA$49)),0)</f>
        <v>0</v>
      </c>
      <c r="J42" s="2">
        <f t="array" aca="1" ref="J42" ca="1">IF(O18=C18,SUM(IF(($BR$41:$BR$49=C18)*($BS$40:$CA$40=O23),$BS$41:$CA$49)),0)</f>
        <v>0</v>
      </c>
      <c r="K42" s="2">
        <f t="array" aca="1" ref="K42" ca="1">IF(O18=C18,SUM(IF(($BR$41:$BR$49=C18)*($BS$40:$CA$40=O$24),$BS$41:$CA$49)),0)</f>
        <v>0</v>
      </c>
      <c r="L42" s="2">
        <f t="array" aca="1" ref="L42" ca="1">IF(O18=C18,SUM(IF(($BR$41:$BR$49=C18)*($BS$40:$CA$40=O$25),$BS$41:$CA$49)),0)</f>
        <v>0</v>
      </c>
      <c r="M42" s="4">
        <f t="array" aca="1" ref="M42" ca="1">IF(P18=C18,SUM(IF(($BR$41:$BR$49=C18)*($BS$40:$CA$40=P17),$BS$41:$CA$49)),0)</f>
        <v>0</v>
      </c>
      <c r="N42" s="2">
        <f t="array" aca="1" ref="N42" ca="1">IF(P18=C18,SUM(IF(($BR$41:$BR$49=C18)*($BS$40:$CA$40=P19),$BS$41:$CA$49)),0)</f>
        <v>0</v>
      </c>
      <c r="O42" s="2">
        <f t="array" aca="1" ref="O42" ca="1">IF(P18=C18,SUM(IF(($BR$41:$BR$49=C18)*($BS$40:$CA$40=P20),$BS$41:$CA$49)),0)</f>
        <v>0</v>
      </c>
      <c r="P42" s="2">
        <f t="array" aca="1" ref="P42" ca="1">IF(P18=C18,SUM(IF(($BR$41:$BR$49=C18)*($BS$40:$CA$40=P21),$BS$41:$CA$49)),0)</f>
        <v>0</v>
      </c>
      <c r="Q42" s="2">
        <f t="array" aca="1" ref="Q42" ca="1">IF(P18=C18,SUM(IF(($BR$41:$BR$49=C18)*($BS$40:$CA$40=P22),$BS$41:$CA$49)),0)</f>
        <v>0</v>
      </c>
      <c r="R42" s="2">
        <f t="array" aca="1" ref="R42" ca="1">IF(P18=C18,SUM(IF(($BR$41:$BR$49=C18)*($BS$40:$CA$40=P23),$BS$41:$CA$49)),0)</f>
        <v>0</v>
      </c>
      <c r="S42" s="2">
        <f t="array" aca="1" ref="S42" ca="1">IF(P18=C18,SUM(IF(($BR$41:$BR$49=C18)*($BS$40:$CA$40=P$24),$BS$41:$CA$49)),0)</f>
        <v>0</v>
      </c>
      <c r="T42" s="2">
        <f t="array" aca="1" ref="T42" ca="1">IF(P18=C18,SUM(IF(($BR$41:$BR$49=C18)*($BS$40:$CA$40=P$25),$BS$41:$CA$49)),0)</f>
        <v>0</v>
      </c>
      <c r="U42" s="4">
        <f t="array" aca="1" ref="U42" ca="1">IF(Q18=C18,SUM(IF(($BR$41:$BR$49=C18)*($BS$40:$CA$40=Q17),$BS$41:$CA$49)),0)</f>
        <v>0</v>
      </c>
      <c r="V42" s="2">
        <f t="array" aca="1" ref="V42" ca="1">IF(Q18=C18,SUM(IF(($BR$41:$BR$49=C18)*($BS$40:$CA$40=Q19),$BS$41:$CA$49)),0)</f>
        <v>0</v>
      </c>
      <c r="W42" s="2">
        <f t="array" aca="1" ref="W42" ca="1">IF(Q18=C18,SUM(IF(($BR$41:$BR$49=C18)*($BS$40:$CA$40=Q20),$BS$41:$CA$49)),0)</f>
        <v>0</v>
      </c>
      <c r="X42" s="2">
        <f t="array" aca="1" ref="X42" ca="1">IF(Q18=C18,SUM(IF(($BR$41:$BR$49=C18)*($BS$40:$CA$40=Q21),$BS$41:$CA$49)),0)</f>
        <v>0</v>
      </c>
      <c r="Y42" s="2">
        <f t="array" aca="1" ref="Y42" ca="1">IF(Q18=C18,SUM(IF(($BR$41:$BR$49=C18)*($BS$40:$CA$40=Q22),$BS$41:$CA$49)),0)</f>
        <v>0</v>
      </c>
      <c r="Z42" s="2">
        <f t="array" aca="1" ref="Z42" ca="1">IF(Q18=C18,SUM(IF(($BR$41:$BR$49=C18)*($BS$40:$CA$40=Q23),$BS$41:$CA$49)),0)</f>
        <v>0</v>
      </c>
      <c r="AA42" s="2">
        <f t="array" aca="1" ref="AA42" ca="1">IF(Q18=C18,SUM(IF(($BR$41:$BR$49=C18)*($BS$40:$CA$40=Q$24),$BS$41:$CA$49)),0)</f>
        <v>0</v>
      </c>
      <c r="AB42" s="2">
        <f t="array" aca="1" ref="AB42" ca="1">IF(Q18=C18,SUM(IF(($BR$41:$BR$49=C18)*($BS$40:$CA$40=Q$25),$BS$41:$CA$49)),0)</f>
        <v>0</v>
      </c>
      <c r="AC42" s="4">
        <f t="array" aca="1" ref="AC42" ca="1">IF(R18=C18,SUM(IF(($BR$41:$BR$49=C18)*($BS$40:$CA$40=R17),$BS$41:$CA$49)),0)</f>
        <v>0</v>
      </c>
      <c r="AD42" s="2">
        <f t="array" aca="1" ref="AD42" ca="1">IF(R18=C18,SUM(IF(($BR$41:$BR$49=C18)*($BS$40:$CA$40=R19),$BS$41:$CA$49)),0)</f>
        <v>0</v>
      </c>
      <c r="AE42" s="2">
        <f t="array" aca="1" ref="AE42" ca="1">IF(R18=C18,SUM(IF(($BR$41:$BR$49=C18)*($BS$40:$CA$40=R20),$BS$41:$CA$49)),0)</f>
        <v>0</v>
      </c>
      <c r="AF42" s="2">
        <f t="array" aca="1" ref="AF42" ca="1">IF(R18=C18,SUM(IF(($BR$41:$BR$49=C18)*($BS$40:$CA$40=R21),$BS$41:$CA$49)),0)</f>
        <v>0</v>
      </c>
      <c r="AG42" s="2">
        <f t="array" aca="1" ref="AG42" ca="1">IF(R18=C18,SUM(IF(($BR$41:$BR$49=C18)*($BS$40:$CA$40=R22),$BS$41:$CA$49)),0)</f>
        <v>0</v>
      </c>
      <c r="AH42" s="2">
        <f t="array" aca="1" ref="AH42" ca="1">IF(R18=C18,SUM(IF(($BR$41:$BR$49=C18)*($BS$40:$CA$40=R23),$BS$41:$CA$49)),0)</f>
        <v>0</v>
      </c>
      <c r="AI42" s="2">
        <f t="array" aca="1" ref="AI42" ca="1">IF(R18=C18,SUM(IF(($BR$41:$BR$49=C18)*($BS$40:$CA$40=R$24),$BS$41:$CA$49)),0)</f>
        <v>0</v>
      </c>
      <c r="AJ42" s="2">
        <f t="array" aca="1" ref="AJ42" ca="1">IF(R18=C18,SUM(IF(($BR$41:$BR$49=C18)*($BS$40:$CA$40=R$25),$BS$41:$CA$49)),0)</f>
        <v>0</v>
      </c>
      <c r="AK42" s="4">
        <f t="array" aca="1" ref="AK42" ca="1">IF(S18=C18,SUM(IF(($BR$41:$BR$49=C18)*($BS$40:$CA$40=S17),$BS$41:$CA$49)),0)</f>
        <v>0</v>
      </c>
      <c r="AL42" s="2">
        <f t="array" aca="1" ref="AL42" ca="1">IF(S18=C18,SUM(IF(($BR$41:$BR$49=C18)*($BS$40:$CA$40=S19),$BS$41:$CA$49)),0)</f>
        <v>0</v>
      </c>
      <c r="AM42" s="2">
        <f t="array" aca="1" ref="AM42" ca="1">IF(S18=C18,SUM(IF(($BR$41:$BR$49=C18)*($BS$40:$CA$40=S20),$BS$41:$CA$49)),0)</f>
        <v>0</v>
      </c>
      <c r="AN42" s="2">
        <f t="array" aca="1" ref="AN42" ca="1">IF(S18=C18,SUM(IF(($BR$41:$BR$49=C18)*($BS$40:$CA$40=S21),$BS$41:$CA$49)),0)</f>
        <v>0</v>
      </c>
      <c r="AO42" s="2">
        <f t="array" aca="1" ref="AO42" ca="1">IF(S18=C18,SUM(IF(($BR$41:$BR$49=C18)*($BS$40:$CA$40=S22),$BS$41:$CA$49)),0)</f>
        <v>0</v>
      </c>
      <c r="AP42" s="2">
        <f t="array" aca="1" ref="AP42" ca="1">IF(S18=C18,SUM(IF(($BR$41:$BR$49=C18)*($BS$40:$CA$40=S23),$BS$41:$CA$49)),0)</f>
        <v>0</v>
      </c>
      <c r="AQ42" s="2">
        <f t="array" aca="1" ref="AQ42" ca="1">IF(S18=C18,SUM(IF(($BR$41:$BR$49=C18)*($BS$40:$CA$40=S$24),$BS$41:$CA$49)),0)</f>
        <v>0</v>
      </c>
      <c r="AR42" s="2">
        <f t="array" aca="1" ref="AR42" ca="1">IF(S18=C18,SUM(IF(($BR$41:$BR$49=C18)*($BS$40:$CA$40=S$25),$BS$41:$CA$49)),0)</f>
        <v>0</v>
      </c>
      <c r="AS42" s="4">
        <f t="array" aca="1" ref="AS42" ca="1">IF(T18=C18,SUM(IF(($BR$41:$BR$49=C18)*($BS$40:$CA$40=T17),$BS$41:$CA$49)),0)</f>
        <v>0</v>
      </c>
      <c r="AT42" s="2">
        <f t="array" aca="1" ref="AT42" ca="1">IF(T18=C18,SUM(IF(($BR$41:$BR$49=C18)*($BS$40:$CA$40=T19),$BS$41:$CA$49)),0)</f>
        <v>0</v>
      </c>
      <c r="AU42" s="2">
        <f t="array" aca="1" ref="AU42" ca="1">IF(T18=C18,SUM(IF(($BR$41:$BR$49=C18)*($BS$40:$CA$40=T20),$BS$41:$CA$49)),0)</f>
        <v>0</v>
      </c>
      <c r="AV42" s="2">
        <f t="array" aca="1" ref="AV42" ca="1">IF(T18=C18,SUM(IF(($BR$41:$BR$49=C18)*($BS$40:$CA$40=T21),$BS$41:$CA$49)),0)</f>
        <v>0</v>
      </c>
      <c r="AW42" s="2">
        <f t="array" aca="1" ref="AW42" ca="1">IF(T18=C18,SUM(IF(($BR$41:$BR$49=C18)*($BS$40:$CA$40=T22),$BS$41:$CA$49)),0)</f>
        <v>0</v>
      </c>
      <c r="AX42" s="2">
        <f t="array" aca="1" ref="AX42" ca="1">IF(T18=C18,SUM(IF(($BR$41:$BR$49=C18)*($BS$40:$CA$40=T23),$BS$41:$CA$49)),0)</f>
        <v>0</v>
      </c>
      <c r="AY42" s="2">
        <f t="array" aca="1" ref="AY42" ca="1">IF(T18=C18,SUM(IF(($BR$41:$BR$49=C18)*($BS$40:$CA$40=T$24),$BS$41:$CA$49)),0)</f>
        <v>0</v>
      </c>
      <c r="AZ42" s="2">
        <f t="array" aca="1" ref="AZ42" ca="1">IF(T18=C18,SUM(IF(($BR$41:$BR$49=C18)*($BS$40:$CA$40=T$25),$BS$41:$CA$49)),0)</f>
        <v>0</v>
      </c>
      <c r="BA42" s="4">
        <f t="array" aca="1" ref="BA42" ca="1">IF(U18=C18,SUM(IF(($BR$41:$BR$49=C18)*($BS$40:$CA$40=U$17),$BS$41:$CA$49)),0)</f>
        <v>0</v>
      </c>
      <c r="BB42" s="2">
        <f t="array" aca="1" ref="BB42" ca="1">IF(U18=C18,SUM(IF(($BR$41:$BR$49=C18)*($BS$40:$CA$40=U$19),$BS$41:$CA$49)),0)</f>
        <v>0</v>
      </c>
      <c r="BC42" s="2">
        <f t="array" aca="1" ref="BC42" ca="1">IF(U18=C18,SUM(IF(($BR$41:$BR$49=C18)*($BS$40:$CA$40=U$20),$BS$41:$CA$49)),0)</f>
        <v>0</v>
      </c>
      <c r="BD42" s="2">
        <f t="array" aca="1" ref="BD42" ca="1">IF(U18=C18,SUM(IF(($BR$41:$BR$49=C18)*($BS$40:$CA$40=U$21),$BS$41:$CA$49)),0)</f>
        <v>0</v>
      </c>
      <c r="BE42" s="2">
        <f t="array" aca="1" ref="BE42" ca="1">IF(U18=C18,SUM(IF(($BR$41:$BR$49=C18)*($BS$40:$CA$40=U$22),$BS$41:$CA$49)),0)</f>
        <v>0</v>
      </c>
      <c r="BF42" s="2">
        <f t="array" aca="1" ref="BF42" ca="1">IF(U18=C18,SUM(IF(($BR$41:$BR$49=C18)*($BS$40:$CA$40=U$23),$BS$41:$CA$49)),0)</f>
        <v>0</v>
      </c>
      <c r="BG42" s="2">
        <f t="array" aca="1" ref="BG42" ca="1">IF(U18=C18,SUM(IF(($BR$41:$BR$49=C18)*($BS$40:$CA$40=U$24),$BS$41:$CA$49)),0)</f>
        <v>0</v>
      </c>
      <c r="BH42" s="2">
        <f t="array" aca="1" ref="BH42" ca="1">IF(U18=C18,SUM(IF(($BR$41:$BR$49=C18)*($BS$40:$CA$40=U$25),$BS$41:$CA$49)),0)</f>
        <v>0</v>
      </c>
      <c r="BI42" s="4">
        <f t="array" aca="1" ref="BI42" ca="1">IF(V18=C18,SUM(IF(($BR$41:$BR$49=C18)*($BS$40:$CA$40=V$18),$BS$41:$CA$49)),0)</f>
        <v>0</v>
      </c>
      <c r="BJ42" s="2">
        <f t="array" aca="1" ref="BJ42" ca="1">IF(V18=C18,SUM(IF(($BR$41:$BR$49=C18)*($BS$40:$CA$40=V$19),$BS$41:$CA$49)),0)</f>
        <v>0</v>
      </c>
      <c r="BK42" s="2">
        <f t="array" aca="1" ref="BK42" ca="1">IF(V18=C18,SUM(IF(($BR$41:$BR$49=C18)*($BS$40:$CA$40=V$20),$BS$41:$CA$49)),0)</f>
        <v>0</v>
      </c>
      <c r="BL42" s="2">
        <f t="array" aca="1" ref="BL42" ca="1">IF(V18=C18,SUM(IF(($BR$41:$BR$49=C18)*($BS$40:$CA$40=V$21),$BS$41:$CA$49)),0)</f>
        <v>0</v>
      </c>
      <c r="BM42" s="2">
        <f t="array" aca="1" ref="BM42" ca="1">IF(V18=C18,SUM(IF(($BR$41:$BR$49=C18)*($BS$40:$CA$40=V$22),$BS$41:$CA$49)),0)</f>
        <v>0</v>
      </c>
      <c r="BN42" s="2">
        <f t="array" aca="1" ref="BN42" ca="1">IF(V18=C18,SUM(IF(($BR$41:$BR$49=C18)*($BS$40:$CA$40=V$23),$BS$41:$CA$49)),0)</f>
        <v>0</v>
      </c>
      <c r="BO42" s="2">
        <f t="array" aca="1" ref="BO42" ca="1">IF(V18=C18,SUM(IF(($BR$41:$BR$49=C18)*($BS$40:$CA$40=V$24),$BS$41:$CA$49)),0)</f>
        <v>0</v>
      </c>
      <c r="BP42" s="13">
        <f t="array" aca="1" ref="BP42" ca="1">IF(V18=C18,SUM(IF(($BR$41:$BR$49=C18)*($BS$40:$CA$40=V$25),$BS$41:$CA$49)),0)</f>
        <v>0</v>
      </c>
      <c r="BR42" s="2" t="str">
        <f t="shared" ca="1" si="59"/>
        <v>Thun 13_2</v>
      </c>
      <c r="BS42" s="7">
        <f ca="1">IF(BT41="","",-1*BT41)</f>
        <v>6</v>
      </c>
      <c r="BT42" s="5"/>
      <c r="BU42" s="6">
        <f ca="1">BU31-BT32</f>
        <v>4</v>
      </c>
      <c r="BV42" s="6">
        <f ca="1">BV31-BT33</f>
        <v>2</v>
      </c>
      <c r="BW42" s="6">
        <f ca="1">BW31-BT34</f>
        <v>0</v>
      </c>
      <c r="BX42" s="6">
        <f ca="1">BX31-BT35</f>
        <v>0</v>
      </c>
      <c r="BY42" s="6">
        <f ca="1">BY31-BT36</f>
        <v>0</v>
      </c>
      <c r="BZ42" s="6">
        <f ca="1">BZ31-BT37</f>
        <v>0</v>
      </c>
      <c r="CA42" s="6">
        <f ca="1">CA31-BT38</f>
        <v>0</v>
      </c>
    </row>
    <row r="43" spans="2:79" s="2" customFormat="1" x14ac:dyDescent="0.25">
      <c r="E43" s="12">
        <f t="array" aca="1" ref="E43" ca="1">IF(O19=C19,SUM(IF(($BR$41:$BR$49=C19)*($BS$40:$CA$40=O17),$BS$41:$CA$49)),0)</f>
        <v>0</v>
      </c>
      <c r="F43" s="2">
        <f t="array" aca="1" ref="F43" ca="1">IF(O19=C19,SUM(IF(($BR$41:$BR$49=C19)*($BS$40:$CA$40=O18),$BS$41:$CA$49)),0)</f>
        <v>0</v>
      </c>
      <c r="G43" s="2">
        <f t="array" aca="1" ref="G43" ca="1">IF(O19=C19,SUM(IF(($BR$41:$BR$49=C19)*($BS$40:$CA$40=O20),$BS$41:$CA$49)),0)</f>
        <v>0</v>
      </c>
      <c r="H43" s="2">
        <f t="array" aca="1" ref="H43" ca="1">IF(O19=C19,SUM(IF(($BR$41:$BR$49=C19)*($BS$40:$CA$40=O21),$BS$41:$CA$49)),0)</f>
        <v>0</v>
      </c>
      <c r="I43" s="2">
        <f t="array" aca="1" ref="I43" ca="1">IF(O19=C19,SUM(IF(($BR$41:$BR$49=C19)*($BS$40:$CA$40=O22),$BS$41:$CA$49)),0)</f>
        <v>0</v>
      </c>
      <c r="J43" s="2">
        <f t="array" aca="1" ref="J43" ca="1">IF(O19=C19,SUM(IF(($BR$41:$BR$49=C19)*($BS$40:$CA$40=O23),$BS$41:$CA$49)),0)</f>
        <v>0</v>
      </c>
      <c r="K43" s="2">
        <f t="array" aca="1" ref="K43" ca="1">IF(O19=C19,SUM(IF(($BR$41:$BR$49=C19)*($BS$40:$CA$40=O$24),$BS$41:$CA$49)),0)</f>
        <v>0</v>
      </c>
      <c r="L43" s="2">
        <f t="array" aca="1" ref="L43" ca="1">IF(O19=C19,SUM(IF(($BR$41:$BR$49=C19)*($BS$40:$CA$40=O$25),$BS$41:$CA$49)),0)</f>
        <v>0</v>
      </c>
      <c r="M43" s="4">
        <f t="array" aca="1" ref="M43" ca="1">IF(P19=C19,SUM(IF(($BR$41:$BR$49=C19)*($BS$40:$CA$40=P17),$BS$41:$CA$49)),0)</f>
        <v>0</v>
      </c>
      <c r="N43" s="2">
        <f t="array" aca="1" ref="N43" ca="1">IF(P19=C19,SUM(IF(($BR$41:$BR$49=C19)*($BS$40:$CA$40=P18),$BS$41:$CA$49)),0)</f>
        <v>0</v>
      </c>
      <c r="O43" s="2">
        <f t="array" aca="1" ref="O43" ca="1">IF(P19=C19,SUM(IF(($BR$41:$BR$49=C19)*($BS$40:$CA$40=P20),$BS$41:$CA$49)),0)</f>
        <v>0</v>
      </c>
      <c r="P43" s="2">
        <f t="array" aca="1" ref="P43" ca="1">IF(P19=C19,SUM(IF(($BR$41:$BR$49=C19)*($BS$40:$CA$40=P21),$BS$41:$CA$49)),0)</f>
        <v>0</v>
      </c>
      <c r="Q43" s="2">
        <f t="array" aca="1" ref="Q43" ca="1">IF(P19=C19,SUM(IF(($BR$41:$BR$49=C19)*($BS$40:$CA$40=P22),$BS$41:$CA$49)),0)</f>
        <v>0</v>
      </c>
      <c r="R43" s="2">
        <f t="array" aca="1" ref="R43" ca="1">IF(P19=C19,SUM(IF(($BR$41:$BR$49=C19)*($BS$40:$CA$40=P23),$BS$41:$CA$49)),0)</f>
        <v>0</v>
      </c>
      <c r="S43" s="2">
        <f t="array" aca="1" ref="S43" ca="1">IF(P19=C19,SUM(IF(($BR$41:$BR$49=C19)*($BS$40:$CA$40=P$24),$BS$41:$CA$49)),0)</f>
        <v>0</v>
      </c>
      <c r="T43" s="2">
        <f t="array" aca="1" ref="T43" ca="1">IF(P19=C19,SUM(IF(($BR$41:$BR$49=C19)*($BS$40:$CA$40=P$25),$BS$41:$CA$49)),0)</f>
        <v>0</v>
      </c>
      <c r="U43" s="4">
        <f t="array" aca="1" ref="U43" ca="1">IF(Q19=C19,SUM(IF(($BR$41:$BR$49=C19)*($BS$40:$CA$40=Q17),$BS$41:$CA$49)),0)</f>
        <v>0</v>
      </c>
      <c r="V43" s="2">
        <f t="array" aca="1" ref="V43" ca="1">IF(Q19=C19,SUM(IF(($BR$41:$BR$49=C19)*($BS$40:$CA$40=Q18),$BS$41:$CA$49)),0)</f>
        <v>0</v>
      </c>
      <c r="W43" s="2">
        <f t="array" aca="1" ref="W43" ca="1">IF(Q19=C19,SUM(IF(($BR$41:$BR$49=C19)*($BS$40:$CA$40=Q20),$BS$41:$CA$49)),0)</f>
        <v>0</v>
      </c>
      <c r="X43" s="2">
        <f t="array" aca="1" ref="X43" ca="1">IF(Q19=C19,SUM(IF(($BR$41:$BR$49=C19)*($BS$40:$CA$40=Q21),$BS$41:$CA$49)),0)</f>
        <v>0</v>
      </c>
      <c r="Y43" s="2">
        <f t="array" aca="1" ref="Y43" ca="1">IF(Q19=C19,SUM(IF(($BR$41:$BR$49=C19)*($BS$40:$CA$40=Q22),$BS$41:$CA$49)),0)</f>
        <v>0</v>
      </c>
      <c r="Z43" s="2">
        <f t="array" aca="1" ref="Z43" ca="1">IF(Q19=C19,SUM(IF(($BR$41:$BR$49=C19)*($BS$40:$CA$40=Q23),$BS$41:$CA$49)),0)</f>
        <v>0</v>
      </c>
      <c r="AA43" s="2">
        <f t="array" aca="1" ref="AA43" ca="1">IF(Q19=C19,SUM(IF(($BR$41:$BR$49=C19)*($BS$40:$CA$40=Q$24),$BS$41:$CA$49)),0)</f>
        <v>0</v>
      </c>
      <c r="AB43" s="2">
        <f t="array" aca="1" ref="AB43" ca="1">IF(Q19=C19,SUM(IF(($BR$41:$BR$49=C19)*($BS$40:$CA$40=Q$25),$BS$41:$CA$49)),0)</f>
        <v>0</v>
      </c>
      <c r="AC43" s="4">
        <f t="array" aca="1" ref="AC43" ca="1">IF(R19=C19,SUM(IF(($BR$41:$BR$49=C19)*($BS$40:$CA$40=R17),$BS$41:$CA$49)),0)</f>
        <v>0</v>
      </c>
      <c r="AD43" s="2">
        <f t="array" aca="1" ref="AD43" ca="1">IF(R19=C19,SUM(IF(($BR$41:$BR$49=C19)*($BS$40:$CA$40=R18),$BS$41:$CA$49)),0)</f>
        <v>0</v>
      </c>
      <c r="AE43" s="2">
        <f t="array" aca="1" ref="AE43" ca="1">IF(R19=C19,SUM(IF(($BR$41:$BR$49=C19)*($BS$40:$CA$40=R20),$BS$41:$CA$49)),0)</f>
        <v>0</v>
      </c>
      <c r="AF43" s="2">
        <f t="array" aca="1" ref="AF43" ca="1">IF(R19=C19,SUM(IF(($BR$41:$BR$49=C19)*($BS$40:$CA$40=R21),$BS$41:$CA$49)),0)</f>
        <v>0</v>
      </c>
      <c r="AG43" s="2">
        <f t="array" aca="1" ref="AG43" ca="1">IF(R19=C19,SUM(IF(($BR$41:$BR$49=C19)*($BS$40:$CA$40=R22),$BS$41:$CA$49)),0)</f>
        <v>0</v>
      </c>
      <c r="AH43" s="2">
        <f t="array" aca="1" ref="AH43" ca="1">IF(R19=C19,SUM(IF(($BR$41:$BR$49=C19)*($BS$40:$CA$40=R23),$BS$41:$CA$49)),0)</f>
        <v>0</v>
      </c>
      <c r="AI43" s="2">
        <f t="array" aca="1" ref="AI43" ca="1">IF(R19=C19,SUM(IF(($BR$41:$BR$49=C19)*($BS$40:$CA$40=R$24),$BS$41:$CA$49)),0)</f>
        <v>0</v>
      </c>
      <c r="AJ43" s="2">
        <f t="array" aca="1" ref="AJ43" ca="1">IF(R19=C19,SUM(IF(($BR$41:$BR$49=C19)*($BS$40:$CA$40=R$25),$BS$41:$CA$49)),0)</f>
        <v>0</v>
      </c>
      <c r="AK43" s="4">
        <f t="array" aca="1" ref="AK43" ca="1">IF(S19=C19,SUM(IF(($BR$41:$BR$49=C19)*($BS$40:$CA$40=S17),$BS$41:$CA$49)),0)</f>
        <v>0</v>
      </c>
      <c r="AL43" s="2">
        <f t="array" aca="1" ref="AL43" ca="1">IF(S19=C19,SUM(IF(($BR$41:$BR$49=C19)*($BS$40:$CA$40=S18),$BS$41:$CA$49)),0)</f>
        <v>0</v>
      </c>
      <c r="AM43" s="2">
        <f t="array" aca="1" ref="AM43" ca="1">IF(S19=C19,SUM(IF(($BR$41:$BR$49=C19)*($BS$40:$CA$40=S20),$BS$41:$CA$49)),0)</f>
        <v>0</v>
      </c>
      <c r="AN43" s="2">
        <f t="array" aca="1" ref="AN43" ca="1">IF(S19=C19,SUM(IF(($BR$41:$BR$49=C19)*($BS$40:$CA$40=S21),$BS$41:$CA$49)),0)</f>
        <v>0</v>
      </c>
      <c r="AO43" s="2">
        <f t="array" aca="1" ref="AO43" ca="1">IF(S19=C19,SUM(IF(($BR$41:$BR$49=C19)*($BS$40:$CA$40=S22),$BS$41:$CA$49)),0)</f>
        <v>0</v>
      </c>
      <c r="AP43" s="2">
        <f t="array" aca="1" ref="AP43" ca="1">IF(S19=C19,SUM(IF(($BR$41:$BR$49=C19)*($BS$40:$CA$40=S23),$BS$41:$CA$49)),0)</f>
        <v>0</v>
      </c>
      <c r="AQ43" s="2">
        <f t="array" aca="1" ref="AQ43" ca="1">IF(S19=C19,SUM(IF(($BR$41:$BR$49=C19)*($BS$40:$CA$40=S$24),$BS$41:$CA$49)),0)</f>
        <v>0</v>
      </c>
      <c r="AR43" s="2">
        <f t="array" aca="1" ref="AR43" ca="1">IF(S19=C19,SUM(IF(($BR$41:$BR$49=C19)*($BS$40:$CA$40=S$25),$BS$41:$CA$49)),0)</f>
        <v>0</v>
      </c>
      <c r="AS43" s="4">
        <f t="array" aca="1" ref="AS43" ca="1">IF(T19=C19,SUM(IF(($BR$41:$BR$49=C19)*($BS$40:$CA$40=T17),$BS$41:$CA$49)),0)</f>
        <v>0</v>
      </c>
      <c r="AT43" s="2">
        <f t="array" aca="1" ref="AT43" ca="1">IF(T19=C19,SUM(IF(($BR$41:$BR$49=C19)*($BS$40:$CA$40=T18),$BS$41:$CA$49)),0)</f>
        <v>0</v>
      </c>
      <c r="AU43" s="2">
        <f t="array" aca="1" ref="AU43" ca="1">IF(T19=C19,SUM(IF(($BR$41:$BR$49=C19)*($BS$40:$CA$40=T20),$BS$41:$CA$49)),0)</f>
        <v>0</v>
      </c>
      <c r="AV43" s="2">
        <f t="array" aca="1" ref="AV43" ca="1">IF(T19=C19,SUM(IF(($BR$41:$BR$49=C19)*($BS$40:$CA$40=T21),$BS$41:$CA$49)),0)</f>
        <v>0</v>
      </c>
      <c r="AW43" s="2">
        <f t="array" aca="1" ref="AW43" ca="1">IF(T19=C19,SUM(IF(($BR$41:$BR$49=C19)*($BS$40:$CA$40=T22),$BS$41:$CA$49)),0)</f>
        <v>0</v>
      </c>
      <c r="AX43" s="2">
        <f t="array" aca="1" ref="AX43" ca="1">IF(T19=C19,SUM(IF(($BR$41:$BR$49=C19)*($BS$40:$CA$40=T23),$BS$41:$CA$49)),0)</f>
        <v>0</v>
      </c>
      <c r="AY43" s="2">
        <f t="array" aca="1" ref="AY43" ca="1">IF(T19=C19,SUM(IF(($BR$41:$BR$49=C19)*($BS$40:$CA$40=T$24),$BS$41:$CA$49)),0)</f>
        <v>0</v>
      </c>
      <c r="AZ43" s="2">
        <f t="array" aca="1" ref="AZ43" ca="1">IF(T19=C19,SUM(IF(($BR$41:$BR$49=C19)*($BS$40:$CA$40=T$25),$BS$41:$CA$49)),0)</f>
        <v>0</v>
      </c>
      <c r="BA43" s="4">
        <f t="array" aca="1" ref="BA43" ca="1">IF(U19=C19,SUM(IF(($BR$41:$BR$49=C19)*($BS$40:$CA$40=U$17),$BS$41:$CA$49)),0)</f>
        <v>0</v>
      </c>
      <c r="BB43" s="2">
        <f t="array" aca="1" ref="BB43" ca="1">IF(U19=C19,SUM(IF(($BR$41:$BR$49=C19)*($BS$40:$CA$40=U$18),$BS$41:$CA$49)),0)</f>
        <v>0</v>
      </c>
      <c r="BC43" s="2">
        <f t="array" aca="1" ref="BC43" ca="1">IF(U19=C19,SUM(IF(($BR$41:$BR$49=C19)*($BS$40:$CA$40=U$20),$BS$41:$CA$49)),0)</f>
        <v>0</v>
      </c>
      <c r="BD43" s="2">
        <f t="array" aca="1" ref="BD43" ca="1">IF(U19=C19,SUM(IF(($BR$41:$BR$49=C19)*($BS$40:$CA$40=U$21),$BS$41:$CA$49)),0)</f>
        <v>0</v>
      </c>
      <c r="BE43" s="2">
        <f t="array" aca="1" ref="BE43" ca="1">IF(U19=C19,SUM(IF(($BR$41:$BR$49=C19)*($BS$40:$CA$40=U$22),$BS$41:$CA$49)),0)</f>
        <v>0</v>
      </c>
      <c r="BF43" s="2">
        <f t="array" aca="1" ref="BF43" ca="1">IF(U19=C19,SUM(IF(($BR$41:$BR$49=C19)*($BS$40:$CA$40=U$23),$BS$41:$CA$49)),0)</f>
        <v>0</v>
      </c>
      <c r="BG43" s="2">
        <f t="array" aca="1" ref="BG43" ca="1">IF(U19=C19,SUM(IF(($BR$41:$BR$49=C19)*($BS$40:$CA$40=U$24),$BS$41:$CA$49)),0)</f>
        <v>0</v>
      </c>
      <c r="BH43" s="2">
        <f t="array" aca="1" ref="BH43" ca="1">IF(U19=C19,SUM(IF(($BR$41:$BR$49=C19)*($BS$40:$CA$40=U$25),$BS$41:$CA$49)),0)</f>
        <v>0</v>
      </c>
      <c r="BI43" s="4">
        <f t="array" aca="1" ref="BI43" ca="1">IF(V19=C19,SUM(IF(($BR$41:$BR$49=C19)*($BS$40:$CA$40=V$18),$BS$41:$CA$49)),0)</f>
        <v>0</v>
      </c>
      <c r="BJ43" s="2">
        <f t="array" aca="1" ref="BJ43" ca="1">IF(V19=C19,SUM(IF(($BR$41:$BR$49=C19)*($BS$40:$CA$40=V$19),$BS$41:$CA$49)),0)</f>
        <v>0</v>
      </c>
      <c r="BK43" s="2">
        <f t="array" aca="1" ref="BK43" ca="1">IF(V19=C19,SUM(IF(($BR$41:$BR$49=C19)*($BS$40:$CA$40=V$20),$BS$41:$CA$49)),0)</f>
        <v>0</v>
      </c>
      <c r="BL43" s="2">
        <f t="array" aca="1" ref="BL43" ca="1">IF(V19=C19,SUM(IF(($BR$41:$BR$49=C19)*($BS$40:$CA$40=V$21),$BS$41:$CA$49)),0)</f>
        <v>0</v>
      </c>
      <c r="BM43" s="2">
        <f t="array" aca="1" ref="BM43" ca="1">IF(V19=C19,SUM(IF(($BR$41:$BR$49=C19)*($BS$40:$CA$40=V$22),$BS$41:$CA$49)),0)</f>
        <v>0</v>
      </c>
      <c r="BN43" s="2">
        <f t="array" aca="1" ref="BN43" ca="1">IF(V19=C19,SUM(IF(($BR$41:$BR$49=C19)*($BS$40:$CA$40=V$23),$BS$41:$CA$49)),0)</f>
        <v>0</v>
      </c>
      <c r="BO43" s="2">
        <f t="array" aca="1" ref="BO43" ca="1">IF(V19=C19,SUM(IF(($BR$41:$BR$49=C19)*($BS$40:$CA$40=V$24),$BS$41:$CA$49)),0)</f>
        <v>0</v>
      </c>
      <c r="BP43" s="13">
        <f t="array" aca="1" ref="BP43" ca="1">IF(V19=C19,SUM(IF(($BR$41:$BR$49=C19)*($BS$40:$CA$40=V$25),$BS$41:$CA$49)),0)</f>
        <v>0</v>
      </c>
      <c r="BR43" s="2" t="str">
        <f t="shared" ca="1" si="59"/>
        <v>Murten 2</v>
      </c>
      <c r="BS43" s="7">
        <f ca="1">IF(BU41="","",-1*BU41)</f>
        <v>-2</v>
      </c>
      <c r="BT43" s="7">
        <f ca="1">IF(BU42="","",-1*BU42)</f>
        <v>-4</v>
      </c>
      <c r="BU43" s="5"/>
      <c r="BV43" s="6">
        <f ca="1">BV32-BU33</f>
        <v>-4</v>
      </c>
      <c r="BW43" s="6">
        <f ca="1">BW32-BU34</f>
        <v>0</v>
      </c>
      <c r="BX43" s="6">
        <f ca="1">BX32-BU35</f>
        <v>0</v>
      </c>
      <c r="BY43" s="6">
        <f ca="1">BY32-BU36</f>
        <v>0</v>
      </c>
      <c r="BZ43" s="6">
        <f ca="1">BZ32-BU37</f>
        <v>0</v>
      </c>
      <c r="CA43" s="6">
        <f ca="1">CA32-BU38</f>
        <v>0</v>
      </c>
    </row>
    <row r="44" spans="2:79" s="2" customFormat="1" x14ac:dyDescent="0.25">
      <c r="E44" s="12">
        <f t="array" aca="1" ref="E44" ca="1">IF(O20=C20,SUM(IF(($BR$41:$BR$49=C20)*($BS$40:$CA$40=O17),$BS$41:$CA$49)),0)</f>
        <v>0</v>
      </c>
      <c r="F44" s="2">
        <f t="array" aca="1" ref="F44" ca="1">IF(O20=C20,SUM(IF(($BR$41:$BR$49=C20)*($BS$40:$CA$40=O18),$BS$41:$CA$49)),0)</f>
        <v>0</v>
      </c>
      <c r="G44" s="2">
        <f t="array" aca="1" ref="G44" ca="1">IF(O20=C20,SUM(IF(($BR$41:$BR$49=C20)*($BS$40:$CA$40=O19),$BS$41:$CA$49)),0)</f>
        <v>0</v>
      </c>
      <c r="H44" s="2">
        <f t="array" aca="1" ref="H44" ca="1">IF(O20=C20,SUM(IF(($BR$41:$BR$49=C20)*($BS$40:$CA$40=O21),$BS$41:$CA$49)),0)</f>
        <v>0</v>
      </c>
      <c r="I44" s="2">
        <f t="array" aca="1" ref="I44" ca="1">IF(O20=C20,SUM(IF(($BR$41:$BR$49=C20)*($BS$40:$CA$40=O22),$BS$41:$CA$49)),0)</f>
        <v>0</v>
      </c>
      <c r="J44" s="2">
        <f t="array" aca="1" ref="J44" ca="1">IF(O20=C20,SUM(IF(($BR$41:$BR$49=C20)*($BS$40:$CA$40=O23),$BS$41:$CA$49)),0)</f>
        <v>0</v>
      </c>
      <c r="K44" s="2">
        <f t="array" aca="1" ref="K44" ca="1">IF(O20=C20,SUM(IF(($BR$41:$BR$49=C20)*($BS$40:$CA$40=O$24),$BS$41:$CA$49)),0)</f>
        <v>0</v>
      </c>
      <c r="L44" s="2">
        <f t="array" aca="1" ref="L44" ca="1">IF(O20=C20,SUM(IF(($BR$41:$BR$49=C20)*($BS$40:$CA$40=O$25),$BS$41:$CA$49)),0)</f>
        <v>0</v>
      </c>
      <c r="M44" s="4">
        <f t="array" aca="1" ref="M44" ca="1">IF(P20=C20,SUM(IF(($BR$41:$BR$49=C20)*($BS$40:$CA$40=P17),$BS$41:$CA$49)),0)</f>
        <v>0</v>
      </c>
      <c r="N44" s="2">
        <f t="array" aca="1" ref="N44" ca="1">IF(P20=C20,SUM(IF(($BR$41:$BR$49=C20)*($BS$40:$CA$40=P18),$BS$41:$CA$49)),0)</f>
        <v>0</v>
      </c>
      <c r="O44" s="2">
        <f t="array" aca="1" ref="O44" ca="1">IF(P20=C20,SUM(IF(($BR$41:$BR$49=C20)*($BS$40:$CA$40=P19),$BS$41:$CA$49)),0)</f>
        <v>0</v>
      </c>
      <c r="P44" s="2">
        <f t="array" aca="1" ref="P44" ca="1">IF(P20=C20,SUM(IF(($BR$41:$BR$49=C20)*($BS$40:$CA$40=P21),$BS$41:$CA$49)),0)</f>
        <v>0</v>
      </c>
      <c r="Q44" s="2">
        <f t="array" aca="1" ref="Q44" ca="1">IF(P20=C20,SUM(IF(($BR$41:$BR$49=C20)*($BS$40:$CA$40=P22),$BS$41:$CA$49)),0)</f>
        <v>0</v>
      </c>
      <c r="R44" s="2">
        <f t="array" aca="1" ref="R44" ca="1">IF(P20=C20,SUM(IF(($BR$41:$BR$49=C20)*($BS$40:$CA$40=P23),$BS$41:$CA$49)),0)</f>
        <v>0</v>
      </c>
      <c r="S44" s="2">
        <f t="array" aca="1" ref="S44" ca="1">IF(P20=C20,SUM(IF(($BR$41:$BR$49=C20)*($BS$40:$CA$40=P$24),$BS$41:$CA$49)),0)</f>
        <v>0</v>
      </c>
      <c r="T44" s="2">
        <f t="array" aca="1" ref="T44" ca="1">IF(P20=C20,SUM(IF(($BR$41:$BR$49=C20)*($BS$40:$CA$40=P$25),$BS$41:$CA$49)),0)</f>
        <v>0</v>
      </c>
      <c r="U44" s="4">
        <f t="array" aca="1" ref="U44" ca="1">IF(Q20=C20,SUM(IF(($BR$41:$BR$49=C20)*($BS$40:$CA$40=Q17),$BS$41:$CA$49)),0)</f>
        <v>0</v>
      </c>
      <c r="V44" s="2">
        <f t="array" aca="1" ref="V44" ca="1">IF(Q20=C20,SUM(IF(($BR$41:$BR$49=C20)*($BS$40:$CA$40=Q18),$BS$41:$CA$49)),0)</f>
        <v>0</v>
      </c>
      <c r="W44" s="2">
        <f t="array" aca="1" ref="W44" ca="1">IF(Q20=C20,SUM(IF(($BR$41:$BR$49=C20)*($BS$40:$CA$40=Q19),$BS$41:$CA$49)),0)</f>
        <v>0</v>
      </c>
      <c r="X44" s="2">
        <f t="array" aca="1" ref="X44" ca="1">IF(Q20=C20,SUM(IF(($BR$41:$BR$49=C20)*($BS$40:$CA$40=Q21),$BS$41:$CA$49)),0)</f>
        <v>0</v>
      </c>
      <c r="Y44" s="2">
        <f t="array" aca="1" ref="Y44" ca="1">IF(Q20=C20,SUM(IF(($BR$41:$BR$49=C20)*($BS$40:$CA$40=Q22),$BS$41:$CA$49)),0)</f>
        <v>0</v>
      </c>
      <c r="Z44" s="2">
        <f t="array" aca="1" ref="Z44" ca="1">IF(Q20=C20,SUM(IF(($BR$41:$BR$49=C20)*($BS$40:$CA$40=Q23),$BS$41:$CA$49)),0)</f>
        <v>0</v>
      </c>
      <c r="AA44" s="2">
        <f t="array" aca="1" ref="AA44" ca="1">IF(Q20=C20,SUM(IF(($BR$41:$BR$49=C20)*($BS$40:$CA$40=Q$24),$BS$41:$CA$49)),0)</f>
        <v>0</v>
      </c>
      <c r="AB44" s="2">
        <f t="array" aca="1" ref="AB44" ca="1">IF(Q20=C20,SUM(IF(($BR$41:$BR$49=C20)*($BS$40:$CA$40=Q$25),$BS$41:$CA$49)),0)</f>
        <v>0</v>
      </c>
      <c r="AC44" s="4">
        <f t="array" aca="1" ref="AC44" ca="1">IF(R20=C20,SUM(IF(($BR$41:$BR$49=C20)*($BS$40:$CA$40=R17),$BS$41:$CA$49)),0)</f>
        <v>0</v>
      </c>
      <c r="AD44" s="2">
        <f t="array" aca="1" ref="AD44" ca="1">IF(R20=C20,SUM(IF(($BR$41:$BR$49=C20)*($BS$40:$CA$40=R18),$BS$41:$CA$49)),0)</f>
        <v>0</v>
      </c>
      <c r="AE44" s="2">
        <f t="array" aca="1" ref="AE44" ca="1">IF(R20=C20,SUM(IF(($BR$41:$BR$49=C20)*($BS$40:$CA$40=R19),$BS$41:$CA$49)),0)</f>
        <v>0</v>
      </c>
      <c r="AF44" s="2">
        <f t="array" aca="1" ref="AF44" ca="1">IF(R20=C20,SUM(IF(($BR$41:$BR$49=C20)*($BS$40:$CA$40=R21),$BS$41:$CA$49)),0)</f>
        <v>0</v>
      </c>
      <c r="AG44" s="2">
        <f t="array" aca="1" ref="AG44" ca="1">IF(R20=C20,SUM(IF(($BR$41:$BR$49=C20)*($BS$40:$CA$40=R22),$BS$41:$CA$49)),0)</f>
        <v>0</v>
      </c>
      <c r="AH44" s="2">
        <f t="array" aca="1" ref="AH44" ca="1">IF(R20=C20,SUM(IF(($BR$41:$BR$49=C20)*($BS$40:$CA$40=R23),$BS$41:$CA$49)),0)</f>
        <v>0</v>
      </c>
      <c r="AI44" s="2">
        <f t="array" aca="1" ref="AI44" ca="1">IF(R20=C20,SUM(IF(($BR$41:$BR$49=C20)*($BS$40:$CA$40=R$24),$BS$41:$CA$49)),0)</f>
        <v>0</v>
      </c>
      <c r="AJ44" s="2">
        <f t="array" aca="1" ref="AJ44" ca="1">IF(R20=C20,SUM(IF(($BR$41:$BR$49=C20)*($BS$40:$CA$40=R$25),$BS$41:$CA$49)),0)</f>
        <v>0</v>
      </c>
      <c r="AK44" s="4">
        <f t="array" aca="1" ref="AK44" ca="1">IF(S20=C20,SUM(IF(($BR$41:$BR$49=C20)*($BS$40:$CA$40=S17),$BS$41:$CA$49)),0)</f>
        <v>0</v>
      </c>
      <c r="AL44" s="2">
        <f t="array" aca="1" ref="AL44" ca="1">IF(S20=C20,SUM(IF(($BR$41:$BR$49=C20)*($BS$40:$CA$40=S18),$BS$41:$CA$49)),0)</f>
        <v>0</v>
      </c>
      <c r="AM44" s="2">
        <f t="array" aca="1" ref="AM44" ca="1">IF(S20=C20,SUM(IF(($BR$41:$BR$49=C20)*($BS$40:$CA$40=S19),$BS$41:$CA$49)),0)</f>
        <v>0</v>
      </c>
      <c r="AN44" s="2">
        <f t="array" aca="1" ref="AN44" ca="1">IF(S20=C20,SUM(IF(($BR$41:$BR$49=C20)*($BS$40:$CA$40=S21),$BS$41:$CA$49)),0)</f>
        <v>0</v>
      </c>
      <c r="AO44" s="2">
        <f t="array" aca="1" ref="AO44" ca="1">IF(S20=C20,SUM(IF(($BR$41:$BR$49=C20)*($BS$40:$CA$40=S22),$BS$41:$CA$49)),0)</f>
        <v>0</v>
      </c>
      <c r="AP44" s="2">
        <f t="array" aca="1" ref="AP44" ca="1">IF(S20=C20,SUM(IF(($BR$41:$BR$49=C20)*($BS$40:$CA$40=S23),$BS$41:$CA$49)),0)</f>
        <v>0</v>
      </c>
      <c r="AQ44" s="2">
        <f t="array" aca="1" ref="AQ44" ca="1">IF(S20=C20,SUM(IF(($BR$41:$BR$49=C20)*($BS$40:$CA$40=S$24),$BS$41:$CA$49)),0)</f>
        <v>0</v>
      </c>
      <c r="AR44" s="2">
        <f t="array" aca="1" ref="AR44" ca="1">IF(S20=C20,SUM(IF(($BR$41:$BR$49=C20)*($BS$40:$CA$40=S$25),$BS$41:$CA$49)),0)</f>
        <v>0</v>
      </c>
      <c r="AS44" s="4">
        <f t="array" aca="1" ref="AS44" ca="1">IF(T20=C20,SUM(IF(($BR$41:$BR$49=C20)*($BS$40:$CA$40=T17),$BS$41:$CA$49)),0)</f>
        <v>0</v>
      </c>
      <c r="AT44" s="2">
        <f t="array" aca="1" ref="AT44" ca="1">IF(T20=C20,SUM(IF(($BR$41:$BR$49=C20)*($BS$40:$CA$40=T18),$BS$41:$CA$49)),0)</f>
        <v>0</v>
      </c>
      <c r="AU44" s="2">
        <f t="array" aca="1" ref="AU44" ca="1">IF(T20=C20,SUM(IF(($BR$41:$BR$49=C20)*($BS$40:$CA$40=T19),$BS$41:$CA$49)),0)</f>
        <v>0</v>
      </c>
      <c r="AV44" s="2">
        <f t="array" aca="1" ref="AV44" ca="1">IF(T20=C20,SUM(IF(($BR$41:$BR$49=C20)*($BS$40:$CA$40=T21),$BS$41:$CA$49)),0)</f>
        <v>0</v>
      </c>
      <c r="AW44" s="2">
        <f t="array" aca="1" ref="AW44" ca="1">IF(T20=C20,SUM(IF(($BR$41:$BR$49=C20)*($BS$40:$CA$40=T22),$BS$41:$CA$49)),0)</f>
        <v>0</v>
      </c>
      <c r="AX44" s="2">
        <f t="array" aca="1" ref="AX44" ca="1">IF(T20=C20,SUM(IF(($BR$41:$BR$49=C20)*($BS$40:$CA$40=T23),$BS$41:$CA$49)),0)</f>
        <v>0</v>
      </c>
      <c r="AY44" s="2">
        <f t="array" aca="1" ref="AY44" ca="1">IF(T20=C20,SUM(IF(($BR$41:$BR$49=C20)*($BS$40:$CA$40=T$24),$BS$41:$CA$49)),0)</f>
        <v>0</v>
      </c>
      <c r="AZ44" s="2">
        <f t="array" aca="1" ref="AZ44" ca="1">IF(T20=C20,SUM(IF(($BR$41:$BR$49=C20)*($BS$40:$CA$40=T$25),$BS$41:$CA$49)),0)</f>
        <v>0</v>
      </c>
      <c r="BA44" s="4">
        <f t="array" aca="1" ref="BA44" ca="1">IF(U20=C20,SUM(IF(($BR$41:$BR$49=C20)*($BS$40:$CA$40=U$17),$BS$41:$CA$49)),0)</f>
        <v>0</v>
      </c>
      <c r="BB44" s="2">
        <f t="array" aca="1" ref="BB44" ca="1">IF(U20=C20,SUM(IF(($BR$41:$BR$49=C20)*($BS$40:$CA$40=U$18),$BS$41:$CA$49)),0)</f>
        <v>0</v>
      </c>
      <c r="BC44" s="2">
        <f t="array" aca="1" ref="BC44" ca="1">IF(U20=C20,SUM(IF(($BR$41:$BR$49=C20)*($BS$40:$CA$40=U$19),$BS$41:$CA$49)),0)</f>
        <v>0</v>
      </c>
      <c r="BD44" s="2">
        <f t="array" aca="1" ref="BD44" ca="1">IF(U20=C20,SUM(IF(($BR$41:$BR$49=C20)*($BS$40:$CA$40=U$21),$BS$41:$CA$49)),0)</f>
        <v>0</v>
      </c>
      <c r="BE44" s="2">
        <f t="array" aca="1" ref="BE44" ca="1">IF(U20=C20,SUM(IF(($BR$41:$BR$49=C20)*($BS$40:$CA$40=U$22),$BS$41:$CA$49)),0)</f>
        <v>0</v>
      </c>
      <c r="BF44" s="2">
        <f t="array" aca="1" ref="BF44" ca="1">IF(U20=C20,SUM(IF(($BR$41:$BR$49=C20)*($BS$40:$CA$40=U$23),$BS$41:$CA$49)),0)</f>
        <v>0</v>
      </c>
      <c r="BG44" s="2">
        <f t="array" aca="1" ref="BG44" ca="1">IF(U20=C20,SUM(IF(($BR$41:$BR$49=C20)*($BS$40:$CA$40=U$24),$BS$41:$CA$49)),0)</f>
        <v>0</v>
      </c>
      <c r="BH44" s="2">
        <f t="array" aca="1" ref="BH44" ca="1">IF(U20=C20,SUM(IF(($BR$41:$BR$49=C20)*($BS$40:$CA$40=U$25),$BS$41:$CA$49)),0)</f>
        <v>0</v>
      </c>
      <c r="BI44" s="4">
        <f t="array" aca="1" ref="BI44" ca="1">IF(V20=C20,SUM(IF(($BR$41:$BR$49=C20)*($BS$40:$CA$40=V$18),$BS$41:$CA$49)),0)</f>
        <v>0</v>
      </c>
      <c r="BJ44" s="2">
        <f t="array" aca="1" ref="BJ44" ca="1">IF(V20=C20,SUM(IF(($BR$41:$BR$49=C20)*($BS$40:$CA$40=V$19),$BS$41:$CA$49)),0)</f>
        <v>0</v>
      </c>
      <c r="BK44" s="2">
        <f t="array" aca="1" ref="BK44" ca="1">IF(V20=C20,SUM(IF(($BR$41:$BR$49=C20)*($BS$40:$CA$40=V$20),$BS$41:$CA$49)),0)</f>
        <v>0</v>
      </c>
      <c r="BL44" s="2">
        <f t="array" aca="1" ref="BL44" ca="1">IF(V20=C20,SUM(IF(($BR$41:$BR$49=C20)*($BS$40:$CA$40=V$21),$BS$41:$CA$49)),0)</f>
        <v>0</v>
      </c>
      <c r="BM44" s="2">
        <f t="array" aca="1" ref="BM44" ca="1">IF(V20=C20,SUM(IF(($BR$41:$BR$49=C20)*($BS$40:$CA$40=V$22),$BS$41:$CA$49)),0)</f>
        <v>0</v>
      </c>
      <c r="BN44" s="2">
        <f t="array" aca="1" ref="BN44" ca="1">IF(V20=C20,SUM(IF(($BR$41:$BR$49=C20)*($BS$40:$CA$40=V$23),$BS$41:$CA$49)),0)</f>
        <v>0</v>
      </c>
      <c r="BO44" s="2">
        <f t="array" aca="1" ref="BO44" ca="1">IF(V20=C20,SUM(IF(($BR$41:$BR$49=C20)*($BS$40:$CA$40=V$24),$BS$41:$CA$49)),0)</f>
        <v>0</v>
      </c>
      <c r="BP44" s="13">
        <f t="array" aca="1" ref="BP44" ca="1">IF(V20=C20,SUM(IF(($BR$41:$BR$49=C20)*($BS$40:$CA$40=V$25),$BS$41:$CA$49)),0)</f>
        <v>0</v>
      </c>
      <c r="BR44" s="2" t="str">
        <f t="shared" ca="1" si="59"/>
        <v>Burgdorf 11</v>
      </c>
      <c r="BS44" s="7">
        <f ca="1">IF(BV41="","",-1*BV41)</f>
        <v>2</v>
      </c>
      <c r="BT44" s="7">
        <f ca="1">IF(BV42="","",-1*BV42)</f>
        <v>-2</v>
      </c>
      <c r="BU44" s="7">
        <f ca="1">IF(BV43="","",-1*BV43)</f>
        <v>4</v>
      </c>
      <c r="BV44" s="5"/>
      <c r="BW44" s="6">
        <f ca="1">BW33-BV34</f>
        <v>0</v>
      </c>
      <c r="BX44" s="6">
        <f ca="1">BX33-BV35</f>
        <v>0</v>
      </c>
      <c r="BY44" s="6">
        <f ca="1">BY33-BV36</f>
        <v>0</v>
      </c>
      <c r="BZ44" s="6">
        <f ca="1">BZ33-BV37</f>
        <v>0</v>
      </c>
      <c r="CA44" s="6">
        <f ca="1">CA33-BV38</f>
        <v>0</v>
      </c>
    </row>
    <row r="45" spans="2:79" s="2" customFormat="1" x14ac:dyDescent="0.25">
      <c r="E45" s="12">
        <f t="array" aca="1" ref="E45" ca="1">IF(O21=C21,SUM(IF(($BR$41:$BR$49=C21)*($BS$40:$CA$40=O17),$BS$41:$CA$49)),0)</f>
        <v>0</v>
      </c>
      <c r="F45" s="2">
        <f t="array" aca="1" ref="F45" ca="1">IF(O21=C21,SUM(IF(($BR$41:$BR$49=C21)*($BS$40:$CA$40=O18),$BS$41:$CA$49)),0)</f>
        <v>0</v>
      </c>
      <c r="G45" s="2">
        <f t="array" aca="1" ref="G45" ca="1">IF(O21=C21,SUM(IF(($BR$41:$BR$49=C21)*($BS$40:$CA$40=O19),$BS$41:$CA$49)),0)</f>
        <v>0</v>
      </c>
      <c r="H45" s="2">
        <f t="array" aca="1" ref="H45" ca="1">IF(O21=C21,SUM(IF(($BR$41:$BR$49=C21)*($BS$40:$CA$40=O20),$BS$41:$CA$49)),0)</f>
        <v>0</v>
      </c>
      <c r="I45" s="2">
        <f t="array" aca="1" ref="I45" ca="1">IF(O21=C21,SUM(IF(($BR$41:$BR$49=C21)*($BS$40:$CA$40=O22),$BS$41:$CA$49)),0)</f>
        <v>0</v>
      </c>
      <c r="J45" s="2">
        <f t="array" aca="1" ref="J45" ca="1">IF(O21=C21,SUM(IF(($BR$41:$BR$49=C21)*($BS$40:$CA$40=O23),$BS$41:$CA$49)),0)</f>
        <v>0</v>
      </c>
      <c r="K45" s="2">
        <f t="array" aca="1" ref="K45" ca="1">IF(O21=C21,SUM(IF(($BR$41:$BR$49=C21)*($BS$40:$CA$40=O$24),$BS$41:$CA$49)),0)</f>
        <v>0</v>
      </c>
      <c r="L45" s="2">
        <f t="array" aca="1" ref="L45" ca="1">IF(O21=C21,SUM(IF(($BR$41:$BR$49=C21)*($BS$40:$CA$40=O$25),$BS$41:$CA$49)),0)</f>
        <v>0</v>
      </c>
      <c r="M45" s="4">
        <f t="array" aca="1" ref="M45" ca="1">IF(P21=C21,SUM(IF(($BR$41:$BR$49=C21)*($BS$40:$CA$40=P17),$BS$41:$CA$49)),0)</f>
        <v>0</v>
      </c>
      <c r="N45" s="2">
        <f t="array" aca="1" ref="N45" ca="1">IF(P21=C21,SUM(IF(($BR$41:$BR$49=C21)*($BS$40:$CA$40=P18),$BS$41:$CA$49)),0)</f>
        <v>0</v>
      </c>
      <c r="O45" s="2">
        <f t="array" aca="1" ref="O45" ca="1">IF(P21=C21,SUM(IF(($BR$41:$BR$49=C21)*($BS$40:$CA$40=P19),$BS$41:$CA$49)),0)</f>
        <v>0</v>
      </c>
      <c r="P45" s="2">
        <f t="array" aca="1" ref="P45" ca="1">IF(P21=C21,SUM(IF(($BR$41:$BR$49=C21)*($BS$40:$CA$40=P20),$BS$41:$CA$49)),0)</f>
        <v>0</v>
      </c>
      <c r="Q45" s="2">
        <f t="array" aca="1" ref="Q45" ca="1">IF(P21=C21,SUM(IF(($BR$41:$BR$49=C21)*($BS$40:$CA$40=P22),$BS$41:$CA$49)),0)</f>
        <v>0</v>
      </c>
      <c r="R45" s="2">
        <f t="array" aca="1" ref="R45" ca="1">IF(P21=C21,SUM(IF(($BR$41:$BR$49=C21)*($BS$40:$CA$40=P23),$BS$41:$CA$49)),0)</f>
        <v>0</v>
      </c>
      <c r="S45" s="2">
        <f t="array" aca="1" ref="S45" ca="1">IF(P21=C21,SUM(IF(($BR$41:$BR$49=C21)*($BS$40:$CA$40=P$24),$BS$41:$CA$49)),0)</f>
        <v>0</v>
      </c>
      <c r="T45" s="2">
        <f t="array" aca="1" ref="T45" ca="1">IF(P21=C21,SUM(IF(($BR$41:$BR$49=C21)*($BS$40:$CA$40=P$25),$BS$41:$CA$49)),0)</f>
        <v>0</v>
      </c>
      <c r="U45" s="4">
        <f t="array" aca="1" ref="U45" ca="1">IF(Q21=C21,SUM(IF(($BR$41:$BR$49=C21)*($BS$40:$CA$40=Q17),$BS$41:$CA$49)),0)</f>
        <v>0</v>
      </c>
      <c r="V45" s="2">
        <f t="array" aca="1" ref="V45" ca="1">IF(Q21=C21,SUM(IF(($BR$41:$BR$49=C21)*($BS$40:$CA$40=Q18),$BS$41:$CA$49)),0)</f>
        <v>0</v>
      </c>
      <c r="W45" s="2">
        <f t="array" aca="1" ref="W45" ca="1">IF(Q21=C21,SUM(IF(($BR$41:$BR$49=C21)*($BS$40:$CA$40=Q19),$BS$41:$CA$49)),0)</f>
        <v>0</v>
      </c>
      <c r="X45" s="2">
        <f t="array" aca="1" ref="X45" ca="1">IF(Q21=C21,SUM(IF(($BR$41:$BR$49=C21)*($BS$40:$CA$40=Q20),$BS$41:$CA$49)),0)</f>
        <v>0</v>
      </c>
      <c r="Y45" s="2">
        <f t="array" aca="1" ref="Y45" ca="1">IF(Q21=C21,SUM(IF(($BR$41:$BR$49=C21)*($BS$40:$CA$40=Q22),$BS$41:$CA$49)),0)</f>
        <v>0</v>
      </c>
      <c r="Z45" s="2">
        <f t="array" aca="1" ref="Z45" ca="1">IF(Q21=C21,SUM(IF(($BR$41:$BR$49=C21)*($BS$40:$CA$40=Q23),$BS$41:$CA$49)),0)</f>
        <v>0</v>
      </c>
      <c r="AA45" s="2">
        <f t="array" aca="1" ref="AA45" ca="1">IF(Q21=C21,SUM(IF(($BR$41:$BR$49=C21)*($BS$40:$CA$40=Q$24),$BS$41:$CA$49)),0)</f>
        <v>0</v>
      </c>
      <c r="AB45" s="2">
        <f t="array" aca="1" ref="AB45" ca="1">IF(Q21=C21,SUM(IF(($BR$41:$BR$49=C21)*($BS$40:$CA$40=Q$25),$BS$41:$CA$49)),0)</f>
        <v>0</v>
      </c>
      <c r="AC45" s="4">
        <f t="array" aca="1" ref="AC45" ca="1">IF(R21=C21,SUM(IF(($BR$41:$BR$49=C21)*($BS$40:$CA$40=R17),$BS$41:$CA$49)),0)</f>
        <v>0</v>
      </c>
      <c r="AD45" s="2">
        <f t="array" aca="1" ref="AD45" ca="1">IF(R21=C21,SUM(IF(($BR$41:$BR$49=C21)*($BS$40:$CA$40=R18),$BS$41:$CA$49)),0)</f>
        <v>0</v>
      </c>
      <c r="AE45" s="2">
        <f t="array" aca="1" ref="AE45" ca="1">IF(R21=C21,SUM(IF(($BR$41:$BR$49=C21)*($BS$40:$CA$40=R19),$BS$41:$CA$49)),0)</f>
        <v>0</v>
      </c>
      <c r="AF45" s="2">
        <f t="array" aca="1" ref="AF45" ca="1">IF(R21=C21,SUM(IF(($BR$41:$BR$49=C21)*($BS$40:$CA$40=R20),$BS$41:$CA$49)),0)</f>
        <v>0</v>
      </c>
      <c r="AG45" s="2">
        <f t="array" aca="1" ref="AG45" ca="1">IF(R21=C21,SUM(IF(($BR$41:$BR$49=C21)*($BS$40:$CA$40=R22),$BS$41:$CA$49)),0)</f>
        <v>0</v>
      </c>
      <c r="AH45" s="2">
        <f t="array" aca="1" ref="AH45" ca="1">IF(R21=C21,SUM(IF(($BR$41:$BR$49=C21)*($BS$40:$CA$40=R23),$BS$41:$CA$49)),0)</f>
        <v>0</v>
      </c>
      <c r="AI45" s="2">
        <f t="array" aca="1" ref="AI45" ca="1">IF(R21=C21,SUM(IF(($BR$41:$BR$49=C21)*($BS$40:$CA$40=R$24),$BS$41:$CA$49)),0)</f>
        <v>0</v>
      </c>
      <c r="AJ45" s="2">
        <f t="array" aca="1" ref="AJ45" ca="1">IF(R21=C21,SUM(IF(($BR$41:$BR$49=C21)*($BS$40:$CA$40=R$25),$BS$41:$CA$49)),0)</f>
        <v>0</v>
      </c>
      <c r="AK45" s="4">
        <f t="array" aca="1" ref="AK45" ca="1">IF(S21=C21,SUM(IF(($BR$41:$BR$49=C21)*($BS$40:$CA$40=S17),$BS$41:$CA$49)),0)</f>
        <v>0</v>
      </c>
      <c r="AL45" s="2">
        <f t="array" aca="1" ref="AL45" ca="1">IF(S21=C21,SUM(IF(($BR$41:$BR$49=C21)*($BS$40:$CA$40=S18),$BS$41:$CA$49)),0)</f>
        <v>0</v>
      </c>
      <c r="AM45" s="2">
        <f t="array" aca="1" ref="AM45" ca="1">IF(S21=C21,SUM(IF(($BR$41:$BR$49=C21)*($BS$40:$CA$40=S19),$BS$41:$CA$49)),0)</f>
        <v>0</v>
      </c>
      <c r="AN45" s="2">
        <f t="array" aca="1" ref="AN45" ca="1">IF(S21=C21,SUM(IF(($BR$41:$BR$49=C21)*($BS$40:$CA$40=S20),$BS$41:$CA$49)),0)</f>
        <v>0</v>
      </c>
      <c r="AO45" s="2">
        <f t="array" aca="1" ref="AO45" ca="1">IF(S21=C21,SUM(IF(($BR$41:$BR$49=C21)*($BS$40:$CA$40=S22),$BS$41:$CA$49)),0)</f>
        <v>0</v>
      </c>
      <c r="AP45" s="2">
        <f t="array" aca="1" ref="AP45" ca="1">IF(S21=C21,SUM(IF(($BR$41:$BR$49=C21)*($BS$40:$CA$40=S23),$BS$41:$CA$49)),0)</f>
        <v>0</v>
      </c>
      <c r="AQ45" s="2">
        <f t="array" aca="1" ref="AQ45" ca="1">IF(S21=C21,SUM(IF(($BR$41:$BR$49=C21)*($BS$40:$CA$40=S$24),$BS$41:$CA$49)),0)</f>
        <v>0</v>
      </c>
      <c r="AR45" s="2">
        <f t="array" aca="1" ref="AR45" ca="1">IF(S21=C21,SUM(IF(($BR$41:$BR$49=C21)*($BS$40:$CA$40=S$25),$BS$41:$CA$49)),0)</f>
        <v>0</v>
      </c>
      <c r="AS45" s="4">
        <f t="array" aca="1" ref="AS45" ca="1">IF(T21=C21,SUM(IF(($BR$41:$BR$49=C21)*($BS$40:$CA$40=T17),$BS$41:$CA$49)),0)</f>
        <v>0</v>
      </c>
      <c r="AT45" s="2">
        <f t="array" aca="1" ref="AT45" ca="1">IF(T21=C21,SUM(IF(($BR$41:$BR$49=C21)*($BS$40:$CA$40=T18),$BS$41:$CA$49)),0)</f>
        <v>0</v>
      </c>
      <c r="AU45" s="2">
        <f t="array" aca="1" ref="AU45" ca="1">IF(T21=C21,SUM(IF(($BR$41:$BR$49=C21)*($BS$40:$CA$40=T19),$BS$41:$CA$49)),0)</f>
        <v>0</v>
      </c>
      <c r="AV45" s="2">
        <f t="array" aca="1" ref="AV45" ca="1">IF(T21=C21,SUM(IF(($BR$41:$BR$49=C21)*($BS$40:$CA$40=T20),$BS$41:$CA$49)),0)</f>
        <v>0</v>
      </c>
      <c r="AW45" s="2">
        <f t="array" aca="1" ref="AW45" ca="1">IF(T21=C21,SUM(IF(($BR$41:$BR$49=C21)*($BS$40:$CA$40=T22),$BS$41:$CA$49)),0)</f>
        <v>0</v>
      </c>
      <c r="AX45" s="2">
        <f t="array" aca="1" ref="AX45" ca="1">IF(T21=C21,SUM(IF(($BR$41:$BR$49=C21)*($BS$40:$CA$40=T23),$BS$41:$CA$49)),0)</f>
        <v>0</v>
      </c>
      <c r="AY45" s="2">
        <f t="array" aca="1" ref="AY45" ca="1">IF(T21=C21,SUM(IF(($BR$41:$BR$49=C21)*($BS$40:$CA$40=T$24),$BS$41:$CA$49)),0)</f>
        <v>0</v>
      </c>
      <c r="AZ45" s="2">
        <f t="array" aca="1" ref="AZ45" ca="1">IF(T21=C21,SUM(IF(($BR$41:$BR$49=C21)*($BS$40:$CA$40=T$25),$BS$41:$CA$49)),0)</f>
        <v>0</v>
      </c>
      <c r="BA45" s="4">
        <f t="array" aca="1" ref="BA45" ca="1">IF(U21=C21,SUM(IF(($BR$41:$BR$49=C21)*($BS$40:$CA$40=U$17),$BS$41:$CA$49)),0)</f>
        <v>0</v>
      </c>
      <c r="BB45" s="2">
        <f t="array" aca="1" ref="BB45" ca="1">IF(U21=C21,SUM(IF(($BR$41:$BR$49=C21)*($BS$40:$CA$40=U$18),$BS$41:$CA$49)),0)</f>
        <v>0</v>
      </c>
      <c r="BC45" s="2">
        <f t="array" aca="1" ref="BC45" ca="1">IF(U21=C21,SUM(IF(($BR$41:$BR$49=C21)*($BS$40:$CA$40=U$19),$BS$41:$CA$49)),0)</f>
        <v>0</v>
      </c>
      <c r="BD45" s="2">
        <f t="array" aca="1" ref="BD45" ca="1">IF(U21=C21,SUM(IF(($BR$41:$BR$49=C21)*($BS$40:$CA$40=U$20),$BS$41:$CA$49)),0)</f>
        <v>0</v>
      </c>
      <c r="BE45" s="2">
        <f t="array" aca="1" ref="BE45" ca="1">IF(U21=C21,SUM(IF(($BR$41:$BR$49=C21)*($BS$40:$CA$40=U$22),$BS$41:$CA$49)),0)</f>
        <v>0</v>
      </c>
      <c r="BF45" s="2">
        <f t="array" aca="1" ref="BF45" ca="1">IF(U21=C21,SUM(IF(($BR$41:$BR$49=C21)*($BS$40:$CA$40=U$23),$BS$41:$CA$49)),0)</f>
        <v>0</v>
      </c>
      <c r="BG45" s="2">
        <f t="array" aca="1" ref="BG45" ca="1">IF(U21=C21,SUM(IF(($BR$41:$BR$49=C21)*($BS$40:$CA$40=U$24),$BS$41:$CA$49)),0)</f>
        <v>0</v>
      </c>
      <c r="BH45" s="2">
        <f t="array" aca="1" ref="BH45" ca="1">IF(U21=C21,SUM(IF(($BR$41:$BR$49=C21)*($BS$40:$CA$40=U$25),$BS$41:$CA$49)),0)</f>
        <v>0</v>
      </c>
      <c r="BI45" s="4">
        <f t="array" aca="1" ref="BI45" ca="1">IF(V21=C21,SUM(IF(($BR$41:$BR$49=C21)*($BS$40:$CA$40=V$18),$BS$41:$CA$49)),0)</f>
        <v>0</v>
      </c>
      <c r="BJ45" s="2">
        <f t="array" aca="1" ref="BJ45" ca="1">IF(V21=C21,SUM(IF(($BR$41:$BR$49=C21)*($BS$40:$CA$40=V$19),$BS$41:$CA$49)),0)</f>
        <v>0</v>
      </c>
      <c r="BK45" s="2">
        <f t="array" aca="1" ref="BK45" ca="1">IF(V21=C21,SUM(IF(($BR$41:$BR$49=C21)*($BS$40:$CA$40=V$20),$BS$41:$CA$49)),0)</f>
        <v>0</v>
      </c>
      <c r="BL45" s="2">
        <f t="array" aca="1" ref="BL45" ca="1">IF(V21=C21,SUM(IF(($BR$41:$BR$49=C21)*($BS$40:$CA$40=V$21),$BS$41:$CA$49)),0)</f>
        <v>0</v>
      </c>
      <c r="BM45" s="2">
        <f t="array" aca="1" ref="BM45" ca="1">IF(V21=C21,SUM(IF(($BR$41:$BR$49=C21)*($BS$40:$CA$40=V$22),$BS$41:$CA$49)),0)</f>
        <v>0</v>
      </c>
      <c r="BN45" s="2">
        <f t="array" aca="1" ref="BN45" ca="1">IF(V21=C21,SUM(IF(($BR$41:$BR$49=C21)*($BS$40:$CA$40=V$23),$BS$41:$CA$49)),0)</f>
        <v>0</v>
      </c>
      <c r="BO45" s="2">
        <f t="array" aca="1" ref="BO45" ca="1">IF(V21=C21,SUM(IF(($BR$41:$BR$49=C21)*($BS$40:$CA$40=V$24),$BS$41:$CA$49)),0)</f>
        <v>0</v>
      </c>
      <c r="BP45" s="13">
        <f t="array" aca="1" ref="BP45" ca="1">IF(V21=C21,SUM(IF(($BR$41:$BR$49=C21)*($BS$40:$CA$40=V$25),$BS$41:$CA$49)),0)</f>
        <v>0</v>
      </c>
      <c r="BR45" s="2" t="str">
        <f t="shared" si="59"/>
        <v/>
      </c>
      <c r="BS45" s="7">
        <f ca="1">IF(BW41="","",-1*BW41)</f>
        <v>0</v>
      </c>
      <c r="BT45" s="7">
        <f ca="1">IF(BW42="","",-1*BW42)</f>
        <v>0</v>
      </c>
      <c r="BU45" s="7">
        <f ca="1">IF(BW43="","",-1*BW43)</f>
        <v>0</v>
      </c>
      <c r="BV45" s="7">
        <f ca="1">IF(BW44="","",-1*BW44)</f>
        <v>0</v>
      </c>
      <c r="BW45" s="5"/>
      <c r="BX45" s="6">
        <f ca="1">BX34-BW35</f>
        <v>0</v>
      </c>
      <c r="BY45" s="6">
        <f ca="1">BY34-BW36</f>
        <v>0</v>
      </c>
      <c r="BZ45" s="6">
        <f ca="1">BZ34-BW37</f>
        <v>0</v>
      </c>
      <c r="CA45" s="6">
        <f ca="1">CA34-BW38</f>
        <v>0</v>
      </c>
    </row>
    <row r="46" spans="2:79" s="2" customFormat="1" x14ac:dyDescent="0.25">
      <c r="E46" s="12">
        <f t="array" aca="1" ref="E46" ca="1">IF(O22=C22,SUM(IF(($BR$41:$BR$49=C22)*($BS$40:$CA$40=O17),$BS$41:$CA$49)),0)</f>
        <v>0</v>
      </c>
      <c r="F46" s="2">
        <f t="array" aca="1" ref="F46" ca="1">IF(O22=C22,SUM(IF(($BR$41:$BR$49=C22)*($BS$40:$CA$40=O18),$BS$41:$CA$49)),0)</f>
        <v>0</v>
      </c>
      <c r="G46" s="2">
        <f t="array" aca="1" ref="G46" ca="1">IF(O22=C22,SUM(IF(($BR$41:$BR$49=C22)*($BS$40:$CA$40=O19),$BS$41:$CA$49)),0)</f>
        <v>0</v>
      </c>
      <c r="H46" s="2">
        <f t="array" aca="1" ref="H46" ca="1">IF(O22=C22,SUM(IF(($BR$41:$BR$49=C22)*($BS$40:$CA$40=O20),$BS$41:$CA$49)),0)</f>
        <v>0</v>
      </c>
      <c r="I46" s="2">
        <f t="array" aca="1" ref="I46" ca="1">IF(O22=C22,SUM(IF(($BR$41:$BR$49=C22)*($BS$40:$CA$40=O21),$BS$41:$CA$49)),0)</f>
        <v>0</v>
      </c>
      <c r="J46" s="2">
        <f t="array" aca="1" ref="J46" ca="1">IF(O22=C22,SUM(IF(($BR$41:$BR$49=C22)*($BS$40:$CA$40=O23),$BS$41:$CA$49)),0)</f>
        <v>0</v>
      </c>
      <c r="K46" s="2">
        <f t="array" aca="1" ref="K46" ca="1">IF(O22=C22,SUM(IF(($BR$41:$BR$49=C22)*($BS$40:$CA$40=O$24),$BS$41:$CA$49)),0)</f>
        <v>0</v>
      </c>
      <c r="L46" s="2">
        <f t="array" aca="1" ref="L46" ca="1">IF(O22=C22,SUM(IF(($BR$41:$BR$49=C22)*($BS$40:$CA$40=O$25),$BS$41:$CA$49)),0)</f>
        <v>0</v>
      </c>
      <c r="M46" s="4">
        <f t="array" aca="1" ref="M46" ca="1">IF(P22=C22,SUM(IF(($BR$41:$BR$49=C22)*($BS$40:$CA$40=P17),$BS$41:$CA$49)),0)</f>
        <v>0</v>
      </c>
      <c r="N46" s="2">
        <f t="array" aca="1" ref="N46" ca="1">IF(P22=C22,SUM(IF(($BR$41:$BR$49=C22)*($BS$40:$CA$40=P18),$BS$41:$CA$49)),0)</f>
        <v>0</v>
      </c>
      <c r="O46" s="2">
        <f t="array" aca="1" ref="O46" ca="1">IF(P22=C22,SUM(IF(($BR$41:$BR$49=C22)*($BS$40:$CA$40=P19),$BS$41:$CA$49)),0)</f>
        <v>0</v>
      </c>
      <c r="P46" s="2">
        <f t="array" aca="1" ref="P46" ca="1">IF(P22=C22,SUM(IF(($BR$41:$BR$49=C22)*($BS$40:$CA$40=P20),$BS$41:$CA$49)),0)</f>
        <v>0</v>
      </c>
      <c r="Q46" s="2">
        <f t="array" aca="1" ref="Q46" ca="1">IF(P22=C22,SUM(IF(($BR$41:$BR$49=C22)*($BS$40:$CA$40=P21),$BS$41:$CA$49)),0)</f>
        <v>0</v>
      </c>
      <c r="R46" s="2">
        <f t="array" aca="1" ref="R46" ca="1">IF(P22=C22,SUM(IF(($BR$41:$BR$49=C22)*($BS$40:$CA$40=P23),$BS$41:$CA$49)),0)</f>
        <v>0</v>
      </c>
      <c r="S46" s="2">
        <f t="array" aca="1" ref="S46" ca="1">IF(P22=C22,SUM(IF(($BR$41:$BR$49=C22)*($BS$40:$CA$40=P$24),$BS$41:$CA$49)),0)</f>
        <v>0</v>
      </c>
      <c r="T46" s="2">
        <f t="array" aca="1" ref="T46" ca="1">IF(P22=C22,SUM(IF(($BR$41:$BR$49=C22)*($BS$40:$CA$40=P$25),$BS$41:$CA$49)),0)</f>
        <v>0</v>
      </c>
      <c r="U46" s="4">
        <f t="array" aca="1" ref="U46" ca="1">IF(Q22=C22,SUM(IF(($BR$41:$BR$49=C22)*($BS$40:$CA$40=Q17),$BS$41:$CA$49)),0)</f>
        <v>0</v>
      </c>
      <c r="V46" s="2">
        <f t="array" aca="1" ref="V46" ca="1">IF(Q22=C22,SUM(IF(($BR$41:$BR$49=C22)*($BS$40:$CA$40=Q18),$BS$41:$CA$49)),0)</f>
        <v>0</v>
      </c>
      <c r="W46" s="2">
        <f t="array" aca="1" ref="W46" ca="1">IF(Q22=C22,SUM(IF(($BR$41:$BR$49=C22)*($BS$40:$CA$40=Q19),$BS$41:$CA$49)),0)</f>
        <v>0</v>
      </c>
      <c r="X46" s="2">
        <f t="array" aca="1" ref="X46" ca="1">IF(Q22=C22,SUM(IF(($BR$41:$BR$49=C22)*($BS$40:$CA$40=Q20),$BS$41:$CA$49)),0)</f>
        <v>0</v>
      </c>
      <c r="Y46" s="2">
        <f t="array" aca="1" ref="Y46" ca="1">IF(Q22=C22,SUM(IF(($BR$41:$BR$49=C22)*($BS$40:$CA$40=Q21),$BS$41:$CA$49)),0)</f>
        <v>0</v>
      </c>
      <c r="Z46" s="2">
        <f t="array" aca="1" ref="Z46" ca="1">IF(Q22=C22,SUM(IF(($BR$41:$BR$49=C22)*($BS$40:$CA$40=Q23),$BS$41:$CA$49)),0)</f>
        <v>0</v>
      </c>
      <c r="AA46" s="2">
        <f t="array" aca="1" ref="AA46" ca="1">IF(Q22=C22,SUM(IF(($BR$41:$BR$49=C22)*($BS$40:$CA$40=Q$24),$BS$41:$CA$49)),0)</f>
        <v>0</v>
      </c>
      <c r="AB46" s="2">
        <f t="array" aca="1" ref="AB46" ca="1">IF(Q22=C22,SUM(IF(($BR$41:$BR$49=C22)*($BS$40:$CA$40=Q$25),$BS$41:$CA$49)),0)</f>
        <v>0</v>
      </c>
      <c r="AC46" s="4">
        <f t="array" aca="1" ref="AC46" ca="1">IF(R22=C22,SUM(IF(($BR$41:$BR$49=C22)*($BS$40:$CA$40=R17),$BS$41:$CA$49)),0)</f>
        <v>0</v>
      </c>
      <c r="AD46" s="2">
        <f t="array" aca="1" ref="AD46" ca="1">IF(R22=C22,SUM(IF(($BR$41:$BR$49=C22)*($BS$40:$CA$40=R18),$BS$41:$CA$49)),0)</f>
        <v>0</v>
      </c>
      <c r="AE46" s="2">
        <f t="array" aca="1" ref="AE46" ca="1">IF(R22=C22,SUM(IF(($BR$41:$BR$49=C22)*($BS$40:$CA$40=R19),$BS$41:$CA$49)),0)</f>
        <v>0</v>
      </c>
      <c r="AF46" s="2">
        <f t="array" aca="1" ref="AF46" ca="1">IF(R22=C22,SUM(IF(($BR$41:$BR$49=C22)*($BS$40:$CA$40=R20),$BS$41:$CA$49)),0)</f>
        <v>0</v>
      </c>
      <c r="AG46" s="2">
        <f t="array" aca="1" ref="AG46" ca="1">IF(R22=C22,SUM(IF(($BR$41:$BR$49=C22)*($BS$40:$CA$40=R21),$BS$41:$CA$49)),0)</f>
        <v>0</v>
      </c>
      <c r="AH46" s="2">
        <f t="array" aca="1" ref="AH46" ca="1">IF(R22=C22,SUM(IF(($BR$41:$BR$49=C22)*($BS$40:$CA$40=R23),$BS$41:$CA$49)),0)</f>
        <v>0</v>
      </c>
      <c r="AI46" s="2">
        <f t="array" aca="1" ref="AI46" ca="1">IF(R22=C22,SUM(IF(($BR$41:$BR$49=C22)*($BS$40:$CA$40=R$24),$BS$41:$CA$49)),0)</f>
        <v>0</v>
      </c>
      <c r="AJ46" s="2">
        <f t="array" aca="1" ref="AJ46" ca="1">IF(R22=C22,SUM(IF(($BR$41:$BR$49=C22)*($BS$40:$CA$40=R$25),$BS$41:$CA$49)),0)</f>
        <v>0</v>
      </c>
      <c r="AK46" s="4">
        <f t="array" aca="1" ref="AK46" ca="1">IF(S22=C22,SUM(IF(($BR$41:$BR$49=C22)*($BS$40:$CA$40=S17),$BS$41:$CA$49)),0)</f>
        <v>0</v>
      </c>
      <c r="AL46" s="2">
        <f t="array" aca="1" ref="AL46" ca="1">IF(S22=C22,SUM(IF(($BR$41:$BR$49=C22)*($BS$40:$CA$40=S18),$BS$41:$CA$49)),0)</f>
        <v>0</v>
      </c>
      <c r="AM46" s="2">
        <f t="array" aca="1" ref="AM46" ca="1">IF(S22=C22,SUM(IF(($BR$41:$BR$49=C22)*($BS$40:$CA$40=S19),$BS$41:$CA$49)),0)</f>
        <v>0</v>
      </c>
      <c r="AN46" s="2">
        <f t="array" aca="1" ref="AN46" ca="1">IF(S22=C22,SUM(IF(($BR$41:$BR$49=C22)*($BS$40:$CA$40=S20),$BS$41:$CA$49)),0)</f>
        <v>0</v>
      </c>
      <c r="AO46" s="2">
        <f t="array" aca="1" ref="AO46" ca="1">IF(S22=C22,SUM(IF(($BR$41:$BR$49=C22)*($BS$40:$CA$40=S21),$BS$41:$CA$49)),0)</f>
        <v>0</v>
      </c>
      <c r="AP46" s="2">
        <f t="array" aca="1" ref="AP46" ca="1">IF(S22=C22,SUM(IF(($BR$41:$BR$49=C22)*($BS$40:$CA$40=S23),$BS$41:$CA$49)),0)</f>
        <v>0</v>
      </c>
      <c r="AQ46" s="2">
        <f t="array" aca="1" ref="AQ46" ca="1">IF(S22=C22,SUM(IF(($BR$41:$BR$49=C22)*($BS$40:$CA$40=S$24),$BS$41:$CA$49)),0)</f>
        <v>0</v>
      </c>
      <c r="AR46" s="2">
        <f t="array" aca="1" ref="AR46" ca="1">IF(S22=C22,SUM(IF(($BR$41:$BR$49=C22)*($BS$40:$CA$40=S$25),$BS$41:$CA$49)),0)</f>
        <v>0</v>
      </c>
      <c r="AS46" s="4">
        <f t="array" aca="1" ref="AS46" ca="1">IF(T22=C22,SUM(IF(($BR$41:$BR$49=C22)*($BS$40:$CA$40=T17),$BS$41:$CA$49)),0)</f>
        <v>0</v>
      </c>
      <c r="AT46" s="2">
        <f t="array" aca="1" ref="AT46" ca="1">IF(T22=C22,SUM(IF(($BR$41:$BR$49=C22)*($BS$40:$CA$40=T18),$BS$41:$CA$49)),0)</f>
        <v>0</v>
      </c>
      <c r="AU46" s="2">
        <f t="array" aca="1" ref="AU46" ca="1">IF(T22=C22,SUM(IF(($BR$41:$BR$49=C22)*($BS$40:$CA$40=T19),$BS$41:$CA$49)),0)</f>
        <v>0</v>
      </c>
      <c r="AV46" s="2">
        <f t="array" aca="1" ref="AV46" ca="1">IF(T22=C22,SUM(IF(($BR$41:$BR$49=C22)*($BS$40:$CA$40=T20),$BS$41:$CA$49)),0)</f>
        <v>0</v>
      </c>
      <c r="AW46" s="2">
        <f t="array" aca="1" ref="AW46" ca="1">IF(T22=C22,SUM(IF(($BR$41:$BR$49=C22)*($BS$40:$CA$40=T21),$BS$41:$CA$49)),0)</f>
        <v>0</v>
      </c>
      <c r="AX46" s="2">
        <f t="array" aca="1" ref="AX46" ca="1">IF(T22=C22,SUM(IF(($BR$41:$BR$49=C22)*($BS$40:$CA$40=T23),$BS$41:$CA$49)),0)</f>
        <v>0</v>
      </c>
      <c r="AY46" s="2">
        <f t="array" aca="1" ref="AY46" ca="1">IF(T22=C22,SUM(IF(($BR$41:$BR$49=C22)*($BS$40:$CA$40=T$24),$BS$41:$CA$49)),0)</f>
        <v>0</v>
      </c>
      <c r="AZ46" s="2">
        <f t="array" aca="1" ref="AZ46" ca="1">IF(T22=C22,SUM(IF(($BR$41:$BR$49=C22)*($BS$40:$CA$40=T$25),$BS$41:$CA$49)),0)</f>
        <v>0</v>
      </c>
      <c r="BA46" s="4">
        <f t="array" aca="1" ref="BA46" ca="1">IF(U22=C22,SUM(IF(($BR$41:$BR$49=C22)*($BS$40:$CA$40=U$17),$BS$41:$CA$49)),0)</f>
        <v>0</v>
      </c>
      <c r="BB46" s="2">
        <f t="array" aca="1" ref="BB46" ca="1">IF(U22=C22,SUM(IF(($BR$41:$BR$49=C22)*($BS$40:$CA$40=U$18),$BS$41:$CA$49)),0)</f>
        <v>0</v>
      </c>
      <c r="BC46" s="2">
        <f t="array" aca="1" ref="BC46" ca="1">IF(U22=C22,SUM(IF(($BR$41:$BR$49=C22)*($BS$40:$CA$40=U$19),$BS$41:$CA$49)),0)</f>
        <v>0</v>
      </c>
      <c r="BD46" s="2">
        <f t="array" aca="1" ref="BD46" ca="1">IF(U22=C22,SUM(IF(($BR$41:$BR$49=C22)*($BS$40:$CA$40=U$20),$BS$41:$CA$49)),0)</f>
        <v>0</v>
      </c>
      <c r="BE46" s="2">
        <f t="array" aca="1" ref="BE46" ca="1">IF(U22=C22,SUM(IF(($BR$41:$BR$49=C22)*($BS$40:$CA$40=U$21),$BS$41:$CA$49)),0)</f>
        <v>0</v>
      </c>
      <c r="BF46" s="2">
        <f t="array" aca="1" ref="BF46" ca="1">IF(U22=C22,SUM(IF(($BR$41:$BR$49=C22)*($BS$40:$CA$40=U$23),$BS$41:$CA$49)),0)</f>
        <v>0</v>
      </c>
      <c r="BG46" s="2">
        <f t="array" aca="1" ref="BG46" ca="1">IF(U22=C22,SUM(IF(($BR$41:$BR$49=C22)*($BS$40:$CA$40=U$24),$BS$41:$CA$49)),0)</f>
        <v>0</v>
      </c>
      <c r="BH46" s="2">
        <f t="array" aca="1" ref="BH46" ca="1">IF(U22=C22,SUM(IF(($BR$41:$BR$49=C22)*($BS$40:$CA$40=U$25),$BS$41:$CA$49)),0)</f>
        <v>0</v>
      </c>
      <c r="BI46" s="4">
        <f t="array" aca="1" ref="BI46" ca="1">IF(V22=C22,SUM(IF(($BR$41:$BR$49=C22)*($BS$40:$CA$40=V$18),$BS$41:$CA$49)),0)</f>
        <v>0</v>
      </c>
      <c r="BJ46" s="2">
        <f t="array" aca="1" ref="BJ46" ca="1">IF(V22=C22,SUM(IF(($BR$41:$BR$49=C22)*($BS$40:$CA$40=V$19),$BS$41:$CA$49)),0)</f>
        <v>0</v>
      </c>
      <c r="BK46" s="2">
        <f t="array" aca="1" ref="BK46" ca="1">IF(V22=C22,SUM(IF(($BR$41:$BR$49=C22)*($BS$40:$CA$40=V$20),$BS$41:$CA$49)),0)</f>
        <v>0</v>
      </c>
      <c r="BL46" s="2">
        <f t="array" aca="1" ref="BL46" ca="1">IF(V22=C22,SUM(IF(($BR$41:$BR$49=C22)*($BS$40:$CA$40=V$21),$BS$41:$CA$49)),0)</f>
        <v>0</v>
      </c>
      <c r="BM46" s="2">
        <f t="array" aca="1" ref="BM46" ca="1">IF(V22=C22,SUM(IF(($BR$41:$BR$49=C22)*($BS$40:$CA$40=V$22),$BS$41:$CA$49)),0)</f>
        <v>0</v>
      </c>
      <c r="BN46" s="2">
        <f t="array" aca="1" ref="BN46" ca="1">IF(V22=C22,SUM(IF(($BR$41:$BR$49=C22)*($BS$40:$CA$40=V$23),$BS$41:$CA$49)),0)</f>
        <v>0</v>
      </c>
      <c r="BO46" s="2">
        <f t="array" aca="1" ref="BO46" ca="1">IF(V22=C22,SUM(IF(($BR$41:$BR$49=C22)*($BS$40:$CA$40=V$24),$BS$41:$CA$49)),0)</f>
        <v>0</v>
      </c>
      <c r="BP46" s="13">
        <f t="array" aca="1" ref="BP46" ca="1">IF(V22=C22,SUM(IF(($BR$41:$BR$49=C22)*($BS$40:$CA$40=V$25),$BS$41:$CA$49)),0)</f>
        <v>0</v>
      </c>
      <c r="BR46" s="2" t="str">
        <f t="shared" si="59"/>
        <v/>
      </c>
      <c r="BS46" s="7">
        <f ca="1">IF(BX41="","",-1*BX41)</f>
        <v>0</v>
      </c>
      <c r="BT46" s="7">
        <f ca="1">IF(BX42="","",-1*BX42)</f>
        <v>0</v>
      </c>
      <c r="BU46" s="7">
        <f ca="1">IF(BX43="","",-1*BX43)</f>
        <v>0</v>
      </c>
      <c r="BV46" s="7">
        <f ca="1">IF(BX44="","",-1*BX44)</f>
        <v>0</v>
      </c>
      <c r="BW46" s="7">
        <f ca="1">IF(BX45="","",-1*BX45)</f>
        <v>0</v>
      </c>
      <c r="BX46" s="5"/>
      <c r="BY46" s="6">
        <f ca="1">BY35-BX36</f>
        <v>0</v>
      </c>
      <c r="BZ46" s="6">
        <f ca="1">BZ35-BX37</f>
        <v>0</v>
      </c>
      <c r="CA46" s="6">
        <f ca="1">CA35-BX38</f>
        <v>0</v>
      </c>
    </row>
    <row r="47" spans="2:79" s="2" customFormat="1" x14ac:dyDescent="0.25">
      <c r="E47" s="12">
        <f t="array" aca="1" ref="E47" ca="1">IF(O23=C23,SUM(IF(($BR$41:$BR$49=C23)*($BS$40:$CA$40=O$17),$BS$41:$CA$49)),0)</f>
        <v>0</v>
      </c>
      <c r="F47" s="2">
        <f t="array" aca="1" ref="F47" ca="1">IF(O23=C23,SUM(IF(($BR$41:$BR$49=C23)*($BS$40:$CA$40=O$18),$BS$41:$CA$49)),0)</f>
        <v>0</v>
      </c>
      <c r="G47" s="2">
        <f t="array" aca="1" ref="G47" ca="1">IF(O23=C23,SUM(IF(($BR$41:$BR$49=C23)*($BS$40:$CA$40=O$19),$BS$41:$CA$49)),0)</f>
        <v>0</v>
      </c>
      <c r="H47" s="2">
        <f t="array" aca="1" ref="H47" ca="1">IF(O23=C23,SUM(IF(($BR$41:$BR$49=C23)*($BS$40:$CA$40=O$20),$BS$41:$CA$49)),0)</f>
        <v>0</v>
      </c>
      <c r="I47" s="2">
        <f t="array" aca="1" ref="I47" ca="1">IF(O23=C23,SUM(IF(($BR$41:$BR$49=C23)*($BS$40:$CA$40=O$21),$BS$41:$CA$49)),0)</f>
        <v>0</v>
      </c>
      <c r="J47" s="2">
        <f t="array" aca="1" ref="J47" ca="1">IF(O23=C23,SUM(IF(($BR$41:$BR$49=C23)*($BS$40:$CA$40=O$22),$BS$41:$CA$49)),0)</f>
        <v>0</v>
      </c>
      <c r="K47" s="2">
        <f t="array" aca="1" ref="K47" ca="1">IF(O23=C23,SUM(IF(($BR$41:$BR$49=C23)*($BS$40:$CA$40=O$24),$BS$41:$CA$49)),0)</f>
        <v>0</v>
      </c>
      <c r="L47" s="2">
        <f t="array" aca="1" ref="L47" ca="1">IF(O23=C23,SUM(IF(($BR$41:$BR$49=C23)*($BS$40:$CA$40=O$25),$BS$41:$CA$49)),0)</f>
        <v>0</v>
      </c>
      <c r="M47" s="4">
        <f t="array" aca="1" ref="M47" ca="1">IF(P23=C23,SUM(IF(($BR$41:$BR$49=C23)*($BS$40:$CA$40=P$17),$BS$41:$CA$49)),0)</f>
        <v>0</v>
      </c>
      <c r="N47" s="2">
        <f t="array" aca="1" ref="N47" ca="1">IF(P23=C23,SUM(IF(($BR$41:$BR$49=C23)*($BS$40:$CA$40=P$18),$BS$41:$CA$49)),0)</f>
        <v>0</v>
      </c>
      <c r="O47" s="2">
        <f t="array" aca="1" ref="O47" ca="1">IF(P23=C23,SUM(IF(($BR$41:$BR$49=C23)*($BS$40:$CA$40=P$19),$BS$41:$CA$49)),0)</f>
        <v>0</v>
      </c>
      <c r="P47" s="2">
        <f t="array" aca="1" ref="P47" ca="1">IF(P23=C23,SUM(IF(($BR$41:$BR$49=C23)*($BS$40:$CA$40=P$20),$BS$41:$CA$49)),0)</f>
        <v>0</v>
      </c>
      <c r="Q47" s="2">
        <f t="array" aca="1" ref="Q47" ca="1">IF(P23=C23,SUM(IF(($BR$41:$BR$49=C23)*($BS$40:$CA$40=P$21),$BS$41:$CA$49)),0)</f>
        <v>0</v>
      </c>
      <c r="R47" s="2">
        <f t="array" aca="1" ref="R47" ca="1">IF(P23=C23,SUM(IF(($BR$41:$BR$49=C23)*($BS$40:$CA$40=P$22),$BS$41:$CA$49)),0)</f>
        <v>0</v>
      </c>
      <c r="S47" s="2">
        <f t="array" aca="1" ref="S47" ca="1">IF(P23=C23,SUM(IF(($BR$41:$BR$49=C23)*($BS$40:$CA$40=P$24),$BS$41:$CA$49)),0)</f>
        <v>0</v>
      </c>
      <c r="T47" s="2">
        <f t="array" aca="1" ref="T47" ca="1">IF(P23=C23,SUM(IF(($BR$41:$BR$49=C23)*($BS$40:$CA$40=P$25),$BS$41:$CA$49)),0)</f>
        <v>0</v>
      </c>
      <c r="U47" s="4">
        <f t="array" aca="1" ref="U47" ca="1">IF(Q23=C23,SUM(IF(($BR$41:$BR$49=C23)*($BS$40:$CA$40=Q$17),$BS$41:$CA$49)),0)</f>
        <v>0</v>
      </c>
      <c r="V47" s="2">
        <f t="array" aca="1" ref="V47" ca="1">IF(Q23=C23,SUM(IF(($BR$41:$BR$49=C23)*($BS$40:$CA$40=Q$18),$BS$41:$CA$49)),0)</f>
        <v>0</v>
      </c>
      <c r="W47" s="2">
        <f t="array" aca="1" ref="W47" ca="1">IF(Q23=C23,SUM(IF(($BR$41:$BR$49=C23)*($BS$40:$CA$40=Q$19),$BS$41:$CA$49)),0)</f>
        <v>0</v>
      </c>
      <c r="X47" s="2">
        <f t="array" aca="1" ref="X47" ca="1">IF(Q23=C23,SUM(IF(($BR$41:$BR$49=C23)*($BS$40:$CA$40=Q$20),$BS$41:$CA$49)),0)</f>
        <v>0</v>
      </c>
      <c r="Y47" s="2">
        <f t="array" aca="1" ref="Y47" ca="1">IF(Q23=C23,SUM(IF(($BR$41:$BR$49=C23)*($BS$40:$CA$40=Q$21),$BS$41:$CA$49)),0)</f>
        <v>0</v>
      </c>
      <c r="Z47" s="2">
        <f t="array" aca="1" ref="Z47" ca="1">IF(Q23=C23,SUM(IF(($BR$41:$BR$49=C23)*($BS$40:$CA$40=Q$22),$BS$41:$CA$49)),0)</f>
        <v>0</v>
      </c>
      <c r="AA47" s="2">
        <f t="array" aca="1" ref="AA47" ca="1">IF(Q23=C23,SUM(IF(($BR$41:$BR$49=C23)*($BS$40:$CA$40=Q$24),$BS$41:$CA$49)),0)</f>
        <v>0</v>
      </c>
      <c r="AB47" s="2">
        <f t="array" aca="1" ref="AB47" ca="1">IF(Q23=C23,SUM(IF(($BR$41:$BR$49=C23)*($BS$40:$CA$40=Q$25),$BS$41:$CA$49)),0)</f>
        <v>0</v>
      </c>
      <c r="AC47" s="4">
        <f t="array" aca="1" ref="AC47" ca="1">IF(R23=C23,SUM(IF(($BR$41:$BR$49=C23)*($BS$40:$CA$40=R$17),$BS$41:$CA$49)),0)</f>
        <v>0</v>
      </c>
      <c r="AD47" s="2">
        <f t="array" aca="1" ref="AD47" ca="1">IF(R23=C23,SUM(IF(($BR$41:$BR$49=C23)*($BS$40:$CA$40=R$18),$BS$41:$CA$49)),0)</f>
        <v>0</v>
      </c>
      <c r="AE47" s="2">
        <f t="array" aca="1" ref="AE47" ca="1">IF(R23=C23,SUM(IF(($BR$41:$BR$49=C23)*($BS$40:$CA$40=R$19),$BS$41:$CA$49)),0)</f>
        <v>0</v>
      </c>
      <c r="AF47" s="2">
        <f t="array" aca="1" ref="AF47" ca="1">IF(R23=C23,SUM(IF(($BR$41:$BR$49=C23)*($BS$40:$CA$40=R$20),$BS$41:$CA$49)),0)</f>
        <v>0</v>
      </c>
      <c r="AG47" s="2">
        <f t="array" aca="1" ref="AG47" ca="1">IF(R23=C23,SUM(IF(($BR$41:$BR$49=C23)*($BS$40:$CA$40=R$21),$BS$41:$CA$49)),0)</f>
        <v>0</v>
      </c>
      <c r="AH47" s="2">
        <f t="array" aca="1" ref="AH47" ca="1">IF(R23=C23,SUM(IF(($BR$41:$BR$49=C23)*($BS$40:$CA$40=R$22),$BS$41:$CA$49)),0)</f>
        <v>0</v>
      </c>
      <c r="AI47" s="2">
        <f t="array" aca="1" ref="AI47" ca="1">IF(R23=C23,SUM(IF(($BR$41:$BR$49=C23)*($BS$40:$CA$40=R$24),$BS$41:$CA$49)),0)</f>
        <v>0</v>
      </c>
      <c r="AJ47" s="2">
        <f t="array" aca="1" ref="AJ47" ca="1">IF(R23=C23,SUM(IF(($BR$41:$BR$49=C23)*($BS$40:$CA$40=R$25),$BS$41:$CA$49)),0)</f>
        <v>0</v>
      </c>
      <c r="AK47" s="4">
        <f t="array" aca="1" ref="AK47" ca="1">IF(S23=C23,SUM(IF(($BR$41:$BR$49=C23)*($BS$40:$CA$40=S$17),$BS$41:$CA$49)),0)</f>
        <v>0</v>
      </c>
      <c r="AL47" s="2">
        <f t="array" aca="1" ref="AL47" ca="1">IF(S23=C23,SUM(IF(($BR$41:$BR$49=C23)*($BS$40:$CA$40=S$18),$BS$41:$CA$49)),0)</f>
        <v>0</v>
      </c>
      <c r="AM47" s="2">
        <f t="array" aca="1" ref="AM47" ca="1">IF(S23=C23,SUM(IF(($BR$41:$BR$49=C23)*($BS$40:$CA$40=S$19),$BS$41:$CA$49)),0)</f>
        <v>0</v>
      </c>
      <c r="AN47" s="2">
        <f t="array" aca="1" ref="AN47" ca="1">IF(S23=C23,SUM(IF(($BR$41:$BR$49=C23)*($BS$40:$CA$40=S$20),$BS$41:$CA$49)),0)</f>
        <v>0</v>
      </c>
      <c r="AO47" s="2">
        <f t="array" aca="1" ref="AO47" ca="1">IF(S23=C23,SUM(IF(($BR$41:$BR$49=C23)*($BS$40:$CA$40=S$21),$BS$41:$CA$49)),0)</f>
        <v>0</v>
      </c>
      <c r="AP47" s="2">
        <f t="array" aca="1" ref="AP47" ca="1">IF(S23=C23,SUM(IF(($BR$41:$BR$49=C23)*($BS$40:$CA$40=S$22),$BS$41:$CA$49)),0)</f>
        <v>0</v>
      </c>
      <c r="AQ47" s="2">
        <f t="array" aca="1" ref="AQ47" ca="1">IF(S23=C23,SUM(IF(($BR$41:$BR$49=C23)*($BS$40:$CA$40=S$24),$BS$41:$CA$49)),0)</f>
        <v>0</v>
      </c>
      <c r="AR47" s="2">
        <f t="array" aca="1" ref="AR47" ca="1">IF(S23=C23,SUM(IF(($BR$41:$BR$49=C23)*($BS$40:$CA$40=S$25),$BS$41:$CA$49)),0)</f>
        <v>0</v>
      </c>
      <c r="AS47" s="4">
        <f t="array" aca="1" ref="AS47" ca="1">IF(T23=C23,SUM(IF(($BR$41:$BR$49=C23)*($BS$40:$CA$40=T$17),$BS$41:$CA$49)),0)</f>
        <v>0</v>
      </c>
      <c r="AT47" s="2">
        <f t="array" aca="1" ref="AT47" ca="1">IF(T23=C23,SUM(IF(($BR$41:$BR$49=C23)*($BS$40:$CA$40=T$18),$BS$41:$CA$49)),0)</f>
        <v>0</v>
      </c>
      <c r="AU47" s="2">
        <f t="array" aca="1" ref="AU47" ca="1">IF(T23=C23,SUM(IF(($BR$41:$BR$49=C23)*($BS$40:$CA$40=T$19),$BS$41:$CA$49)),0)</f>
        <v>0</v>
      </c>
      <c r="AV47" s="2">
        <f t="array" aca="1" ref="AV47" ca="1">IF(T23=C23,SUM(IF(($BR$41:$BR$49=C23)*($BS$40:$CA$40=T$20),$BS$41:$CA$49)),0)</f>
        <v>0</v>
      </c>
      <c r="AW47" s="2">
        <f t="array" aca="1" ref="AW47" ca="1">IF(T23=C23,SUM(IF(($BR$41:$BR$49=C23)*($BS$40:$CA$40=T$21),$BS$41:$CA$49)),0)</f>
        <v>0</v>
      </c>
      <c r="AX47" s="2">
        <f t="array" aca="1" ref="AX47" ca="1">IF(T23=C23,SUM(IF(($BR$41:$BR$49=C23)*($BS$40:$CA$40=T$22),$BS$41:$CA$49)),0)</f>
        <v>0</v>
      </c>
      <c r="AY47" s="2">
        <f t="array" aca="1" ref="AY47" ca="1">IF(T23=C23,SUM(IF(($BR$41:$BR$49=C23)*($BS$40:$CA$40=T$24),$BS$41:$CA$49)),0)</f>
        <v>0</v>
      </c>
      <c r="AZ47" s="2">
        <f t="array" aca="1" ref="AZ47" ca="1">IF(T23=C23,SUM(IF(($BR$41:$BR$49=C23)*($BS$40:$CA$40=T$25),$BS$41:$CA$49)),0)</f>
        <v>0</v>
      </c>
      <c r="BA47" s="4">
        <f t="array" aca="1" ref="BA47" ca="1">IF(U23=C23,SUM(IF(($BR$41:$BR$49=C23)*($BS$40:$CA$40=U$17),$BS$41:$CA$49)),0)</f>
        <v>0</v>
      </c>
      <c r="BB47" s="2">
        <f t="array" aca="1" ref="BB47" ca="1">IF(U23=C23,SUM(IF(($BR$41:$BR$49=C23)*($BS$40:$CA$40=U$18),$BS$41:$CA$49)),0)</f>
        <v>0</v>
      </c>
      <c r="BC47" s="2">
        <f t="array" aca="1" ref="BC47" ca="1">IF(U23=C23,SUM(IF(($BR$41:$BR$49=C23)*($BS$40:$CA$40=U$19),$BS$41:$CA$49)),0)</f>
        <v>0</v>
      </c>
      <c r="BD47" s="2">
        <f t="array" aca="1" ref="BD47" ca="1">IF(U23=C23,SUM(IF(($BR$41:$BR$49=C23)*($BS$40:$CA$40=U$20),$BS$41:$CA$49)),0)</f>
        <v>0</v>
      </c>
      <c r="BE47" s="2">
        <f t="array" aca="1" ref="BE47" ca="1">IF(U23=C23,SUM(IF(($BR$41:$BR$49=C23)*($BS$40:$CA$40=U$21),$BS$41:$CA$49)),0)</f>
        <v>0</v>
      </c>
      <c r="BF47" s="2">
        <f t="array" aca="1" ref="BF47" ca="1">IF(U23=C23,SUM(IF(($BR$41:$BR$49=C23)*($BS$40:$CA$40=U$22),$BS$41:$CA$49)),0)</f>
        <v>0</v>
      </c>
      <c r="BG47" s="2">
        <f t="array" aca="1" ref="BG47" ca="1">IF(U23=C23,SUM(IF(($BR$41:$BR$49=C23)*($BS$40:$CA$40=U$24),$BS$41:$CA$49)),0)</f>
        <v>0</v>
      </c>
      <c r="BH47" s="2">
        <f t="array" aca="1" ref="BH47" ca="1">IF(U23=C23,SUM(IF(($BR$41:$BR$49=C23)*($BS$40:$CA$40=U$25),$BS$41:$CA$49)),0)</f>
        <v>0</v>
      </c>
      <c r="BI47" s="4">
        <f t="array" aca="1" ref="BI47" ca="1">IF(V23=C23,SUM(IF(($BR$41:$BR$49=C23)*($BS$40:$CA$40=V$18),$BS$41:$CA$49)),0)</f>
        <v>0</v>
      </c>
      <c r="BJ47" s="2">
        <f t="array" aca="1" ref="BJ47" ca="1">IF(V23=C23,SUM(IF(($BR$41:$BR$49=C23)*($BS$40:$CA$40=V$19),$BS$41:$CA$49)),0)</f>
        <v>0</v>
      </c>
      <c r="BK47" s="2">
        <f t="array" aca="1" ref="BK47" ca="1">IF(V23=C23,SUM(IF(($BR$41:$BR$49=C23)*($BS$40:$CA$40=V$20),$BS$41:$CA$49)),0)</f>
        <v>0</v>
      </c>
      <c r="BL47" s="2">
        <f t="array" aca="1" ref="BL47" ca="1">IF(V23=C23,SUM(IF(($BR$41:$BR$49=C23)*($BS$40:$CA$40=V$21),$BS$41:$CA$49)),0)</f>
        <v>0</v>
      </c>
      <c r="BM47" s="2">
        <f t="array" aca="1" ref="BM47" ca="1">IF(V23=C23,SUM(IF(($BR$41:$BR$49=C23)*($BS$40:$CA$40=V$22),$BS$41:$CA$49)),0)</f>
        <v>0</v>
      </c>
      <c r="BN47" s="2">
        <f t="array" aca="1" ref="BN47" ca="1">IF(V23=C23,SUM(IF(($BR$41:$BR$49=C23)*($BS$40:$CA$40=V$23),$BS$41:$CA$49)),0)</f>
        <v>0</v>
      </c>
      <c r="BO47" s="2">
        <f t="array" aca="1" ref="BO47" ca="1">IF(V23=C23,SUM(IF(($BR$41:$BR$49=C23)*($BS$40:$CA$40=V$24),$BS$41:$CA$49)),0)</f>
        <v>0</v>
      </c>
      <c r="BP47" s="13">
        <f t="array" aca="1" ref="BP47" ca="1">IF(V23=C23,SUM(IF(($BR$41:$BR$49=C23)*($BS$40:$CA$40=V$25),$BS$41:$CA$49)),0)</f>
        <v>0</v>
      </c>
      <c r="BR47" s="2" t="str">
        <f t="shared" si="59"/>
        <v/>
      </c>
      <c r="BS47" s="7">
        <f ca="1">IF(BY41="","",-1*BY41)</f>
        <v>0</v>
      </c>
      <c r="BT47" s="7">
        <f ca="1">IF(BY42="","",-1*BY42)</f>
        <v>0</v>
      </c>
      <c r="BU47" s="7">
        <f ca="1">IF(BY43="","",-1*BY43)</f>
        <v>0</v>
      </c>
      <c r="BV47" s="7">
        <f ca="1">IF(BY44="","",-1*BY44)</f>
        <v>0</v>
      </c>
      <c r="BW47" s="7">
        <f ca="1">IF(BY45="","",-1*BY45)</f>
        <v>0</v>
      </c>
      <c r="BX47" s="7">
        <f ca="1">IF(BY46="","",-1*BY46)</f>
        <v>0</v>
      </c>
      <c r="BY47" s="5"/>
      <c r="BZ47" s="6">
        <f ca="1">BZ36-BY37</f>
        <v>0</v>
      </c>
      <c r="CA47" s="6">
        <f ca="1">CA36-BY38</f>
        <v>0</v>
      </c>
    </row>
    <row r="48" spans="2:79" s="2" customFormat="1" x14ac:dyDescent="0.25">
      <c r="E48" s="12">
        <f t="array" aca="1" ref="E48" ca="1">IF(O24=C24,SUM(IF(($BR$41:$BR$49=C24)*($BS$40:$CA$40=O$17),$BS$41:$CA$49)),0)</f>
        <v>0</v>
      </c>
      <c r="F48" s="2">
        <f t="array" aca="1" ref="F48" ca="1">IF(O24=C24,SUM(IF(($BR$41:$BR$49=C24)*($BS$40:$CA$40=O$18),$BS$41:$CA$49)),0)</f>
        <v>0</v>
      </c>
      <c r="G48" s="2">
        <f t="array" aca="1" ref="G48" ca="1">IF(O24=C24,SUM(IF(($BR$41:$BR$49=C24)*($BS$40:$CA$40=O$19),$BS$41:$CA$49)),0)</f>
        <v>0</v>
      </c>
      <c r="H48" s="2">
        <f t="array" aca="1" ref="H48" ca="1">IF(O24=C24,SUM(IF(($BR$41:$BR$49=C24)*($BS$40:$CA$40=O$20),$BS$41:$CA$49)),0)</f>
        <v>0</v>
      </c>
      <c r="I48" s="2">
        <f t="array" aca="1" ref="I48" ca="1">IF(O24=C24,SUM(IF(($BR$41:$BR$49=C24)*($BS$40:$CA$40=O$21),$BS$41:$CA$49)),0)</f>
        <v>0</v>
      </c>
      <c r="J48" s="2">
        <f t="array" aca="1" ref="J48" ca="1">IF(O24=C24,SUM(IF(($BR$41:$BR$49=C24)*($BS$40:$CA$40=O$22),$BS$41:$CA$49)),0)</f>
        <v>0</v>
      </c>
      <c r="K48" s="2">
        <f t="array" aca="1" ref="K48" ca="1">IF(O24=C24,SUM(IF(($BR$41:$BR$49=C24)*($BS$40:$CA$40=O$23),$BS$41:$CA$49)),0)</f>
        <v>0</v>
      </c>
      <c r="L48" s="2">
        <f t="array" aca="1" ref="L48" ca="1">IF(O24=C24,SUM(IF(($BR$41:$BR$49=C24)*($BS$40:$CA$40=O$25),$BS$41:$CA$49)),0)</f>
        <v>0</v>
      </c>
      <c r="M48" s="4">
        <f t="array" aca="1" ref="M48" ca="1">IF(P24=C24,SUM(IF(($BR$41:$BR$49=C24)*($BS$40:$CA$40=P$17),$BS$41:$CA$49)),0)</f>
        <v>0</v>
      </c>
      <c r="N48" s="2">
        <f t="array" aca="1" ref="N48" ca="1">IF(P24=C24,SUM(IF(($BR$41:$BR$49=C24)*($BS$40:$CA$40=P$18),$BS$41:$CA$49)),0)</f>
        <v>0</v>
      </c>
      <c r="O48" s="2">
        <f t="array" aca="1" ref="O48" ca="1">IF(P24=C24,SUM(IF(($BR$41:$BR$49=C24)*($BS$40:$CA$40=P$19),$BS$41:$CA$49)),0)</f>
        <v>0</v>
      </c>
      <c r="P48" s="2">
        <f t="array" aca="1" ref="P48" ca="1">IF(P24=C24,SUM(IF(($BR$41:$BR$49=C24)*($BS$40:$CA$40=P$20),$BS$41:$CA$49)),0)</f>
        <v>0</v>
      </c>
      <c r="Q48" s="2">
        <f t="array" aca="1" ref="Q48" ca="1">IF(P24=C24,SUM(IF(($BR$41:$BR$49=C24)*($BS$40:$CA$40=P$21),$BS$41:$CA$49)),0)</f>
        <v>0</v>
      </c>
      <c r="R48" s="2">
        <f t="array" aca="1" ref="R48" ca="1">IF(P24=C24,SUM(IF(($BR$41:$BR$49=C24)*($BS$40:$CA$40=P$22),$BS$41:$CA$49)),0)</f>
        <v>0</v>
      </c>
      <c r="S48" s="2">
        <f t="array" aca="1" ref="S48" ca="1">IF(P24=C24,SUM(IF(($BR$41:$BR$49=C24)*($BS$40:$CA$40=P$23),$BS$41:$CA$49)),0)</f>
        <v>0</v>
      </c>
      <c r="T48" s="2">
        <f t="array" aca="1" ref="T48" ca="1">IF(P24=C24,SUM(IF(($BR$41:$BR$49=C24)*($BS$40:$CA$40=P$25),$BS$41:$CA$49)),0)</f>
        <v>0</v>
      </c>
      <c r="U48" s="4">
        <f t="array" aca="1" ref="U48" ca="1">IF(Q24=C24,SUM(IF(($BR$41:$BR$49=C24)*($BS$40:$CA$40=Q$17),$BS$41:$CA$49)),0)</f>
        <v>0</v>
      </c>
      <c r="V48" s="2">
        <f t="array" aca="1" ref="V48" ca="1">IF(Q24=C24,SUM(IF(($BR$41:$BR$49=C24)*($BS$40:$CA$40=Q$18),$BS$41:$CA$49)),0)</f>
        <v>0</v>
      </c>
      <c r="W48" s="2">
        <f t="array" aca="1" ref="W48" ca="1">IF(Q24=C24,SUM(IF(($BR$41:$BR$49=C24)*($BS$40:$CA$40=Q$19),$BS$41:$CA$49)),0)</f>
        <v>0</v>
      </c>
      <c r="X48" s="2">
        <f t="array" aca="1" ref="X48" ca="1">IF(Q24=C24,SUM(IF(($BR$41:$BR$49=C24)*($BS$40:$CA$40=Q$20),$BS$41:$CA$49)),0)</f>
        <v>0</v>
      </c>
      <c r="Y48" s="2">
        <f t="array" aca="1" ref="Y48" ca="1">IF(Q24=C24,SUM(IF(($BR$41:$BR$49=C24)*($BS$40:$CA$40=Q$21),$BS$41:$CA$49)),0)</f>
        <v>0</v>
      </c>
      <c r="Z48" s="2">
        <f t="array" aca="1" ref="Z48" ca="1">IF(Q24=C24,SUM(IF(($BR$41:$BR$49=C24)*($BS$40:$CA$40=Q$22),$BS$41:$CA$49)),0)</f>
        <v>0</v>
      </c>
      <c r="AA48" s="2">
        <f t="array" aca="1" ref="AA48" ca="1">IF(Q24=C24,SUM(IF(($BR$41:$BR$49=C24)*($BS$40:$CA$40=Q$23),$BS$41:$CA$49)),0)</f>
        <v>0</v>
      </c>
      <c r="AB48" s="2">
        <f t="array" aca="1" ref="AB48" ca="1">IF(Q24=C24,SUM(IF(($BR$41:$BR$49=C24)*($BS$40:$CA$40=Q$25),$BS$41:$CA$49)),0)</f>
        <v>0</v>
      </c>
      <c r="AC48" s="4">
        <f t="array" aca="1" ref="AC48" ca="1">IF(R24=C24,SUM(IF(($BR$41:$BR$49=C24)*($BS$40:$CA$40=R$17),$BS$41:$CA$49)),0)</f>
        <v>0</v>
      </c>
      <c r="AD48" s="2">
        <f t="array" aca="1" ref="AD48" ca="1">IF(R24=C24,SUM(IF(($BR$41:$BR$49=C24)*($BS$40:$CA$40=R$18),$BS$41:$CA$49)),0)</f>
        <v>0</v>
      </c>
      <c r="AE48" s="2">
        <f t="array" aca="1" ref="AE48" ca="1">IF(R24=C24,SUM(IF(($BR$41:$BR$49=C24)*($BS$40:$CA$40=R$19),$BS$41:$CA$49)),0)</f>
        <v>0</v>
      </c>
      <c r="AF48" s="2">
        <f t="array" aca="1" ref="AF48" ca="1">IF(R24=C24,SUM(IF(($BR$41:$BR$49=C24)*($BS$40:$CA$40=R$20),$BS$41:$CA$49)),0)</f>
        <v>0</v>
      </c>
      <c r="AG48" s="2">
        <f t="array" aca="1" ref="AG48" ca="1">IF(R24=C24,SUM(IF(($BR$41:$BR$49=C24)*($BS$40:$CA$40=R$21),$BS$41:$CA$49)),0)</f>
        <v>0</v>
      </c>
      <c r="AH48" s="2">
        <f t="array" aca="1" ref="AH48" ca="1">IF(R24=C24,SUM(IF(($BR$41:$BR$49=C24)*($BS$40:$CA$40=R$22),$BS$41:$CA$49)),0)</f>
        <v>0</v>
      </c>
      <c r="AI48" s="2">
        <f t="array" aca="1" ref="AI48" ca="1">IF(R24=C24,SUM(IF(($BR$41:$BR$49=C24)*($BS$40:$CA$40=R$23),$BS$41:$CA$49)),0)</f>
        <v>0</v>
      </c>
      <c r="AJ48" s="2">
        <f t="array" aca="1" ref="AJ48" ca="1">IF(R24=C24,SUM(IF(($BR$41:$BR$49=C24)*($BS$40:$CA$40=R$25),$BS$41:$CA$49)),0)</f>
        <v>0</v>
      </c>
      <c r="AK48" s="4">
        <f t="array" aca="1" ref="AK48" ca="1">IF(S24=C24,SUM(IF(($BR$41:$BR$49=C24)*($BS$40:$CA$40=S$17),$BS$41:$CA$49)),0)</f>
        <v>0</v>
      </c>
      <c r="AL48" s="2">
        <f t="array" aca="1" ref="AL48" ca="1">IF(S24=C24,SUM(IF(($BR$41:$BR$49=C24)*($BS$40:$CA$40=S$18),$BS$41:$CA$49)),0)</f>
        <v>0</v>
      </c>
      <c r="AM48" s="2">
        <f t="array" aca="1" ref="AM48" ca="1">IF(S24=C24,SUM(IF(($BR$41:$BR$49=C24)*($BS$40:$CA$40=S$19),$BS$41:$CA$49)),0)</f>
        <v>0</v>
      </c>
      <c r="AN48" s="2">
        <f t="array" aca="1" ref="AN48" ca="1">IF(S24=C24,SUM(IF(($BR$41:$BR$49=C24)*($BS$40:$CA$40=S$20),$BS$41:$CA$49)),0)</f>
        <v>0</v>
      </c>
      <c r="AO48" s="2">
        <f t="array" aca="1" ref="AO48" ca="1">IF(S24=C24,SUM(IF(($BR$41:$BR$49=C24)*($BS$40:$CA$40=S$21),$BS$41:$CA$49)),0)</f>
        <v>0</v>
      </c>
      <c r="AP48" s="2">
        <f t="array" aca="1" ref="AP48" ca="1">IF(S24=C24,SUM(IF(($BR$41:$BR$49=C24)*($BS$40:$CA$40=S$22),$BS$41:$CA$49)),0)</f>
        <v>0</v>
      </c>
      <c r="AQ48" s="2">
        <f t="array" aca="1" ref="AQ48" ca="1">IF(S24=C24,SUM(IF(($BR$41:$BR$49=C24)*($BS$40:$CA$40=S$23),$BS$41:$CA$49)),0)</f>
        <v>0</v>
      </c>
      <c r="AR48" s="2">
        <f t="array" aca="1" ref="AR48" ca="1">IF(S24=C24,SUM(IF(($BR$41:$BR$49=C24)*($BS$40:$CA$40=S$25),$BS$41:$CA$49)),0)</f>
        <v>0</v>
      </c>
      <c r="AS48" s="4">
        <f t="array" aca="1" ref="AS48" ca="1">IF(T24=C24,SUM(IF(($BR$41:$BR$49=C24)*($BS$40:$CA$40=T$17),$BS$41:$CA$49)),0)</f>
        <v>0</v>
      </c>
      <c r="AT48" s="2">
        <f t="array" aca="1" ref="AT48" ca="1">IF(T24=C24,SUM(IF(($BR$41:$BR$49=C24)*($BS$40:$CA$40=T$18),$BS$41:$CA$49)),0)</f>
        <v>0</v>
      </c>
      <c r="AU48" s="2">
        <f t="array" aca="1" ref="AU48" ca="1">IF(T24=C24,SUM(IF(($BR$41:$BR$49=C24)*($BS$40:$CA$40=T$19),$BS$41:$CA$49)),0)</f>
        <v>0</v>
      </c>
      <c r="AV48" s="2">
        <f t="array" aca="1" ref="AV48" ca="1">IF(T24=C24,SUM(IF(($BR$41:$BR$49=C24)*($BS$40:$CA$40=T$20),$BS$41:$CA$49)),0)</f>
        <v>0</v>
      </c>
      <c r="AW48" s="2">
        <f t="array" aca="1" ref="AW48" ca="1">IF(T24=C24,SUM(IF(($BR$41:$BR$49=C24)*($BS$40:$CA$40=T$21),$BS$41:$CA$49)),0)</f>
        <v>0</v>
      </c>
      <c r="AX48" s="2">
        <f t="array" aca="1" ref="AX48" ca="1">IF(T24=C24,SUM(IF(($BR$41:$BR$49=C24)*($BS$40:$CA$40=T$22),$BS$41:$CA$49)),0)</f>
        <v>0</v>
      </c>
      <c r="AY48" s="2">
        <f t="array" aca="1" ref="AY48" ca="1">IF(T24=C24,SUM(IF(($BR$41:$BR$49=C24)*($BS$40:$CA$40=T$23),$BS$41:$CA$49)),0)</f>
        <v>0</v>
      </c>
      <c r="AZ48" s="2">
        <f t="array" aca="1" ref="AZ48" ca="1">IF(T24=C24,SUM(IF(($BR$41:$BR$49=C24)*($BS$40:$CA$40=T$25),$BS$41:$CA$49)),0)</f>
        <v>0</v>
      </c>
      <c r="BA48" s="4">
        <f t="array" aca="1" ref="BA48" ca="1">IF(U24=C24,SUM(IF(($BR$41:$BR$49=C24)*($BS$40:$CA$40=U$17),$BS$41:$CA$49)),0)</f>
        <v>0</v>
      </c>
      <c r="BB48" s="2">
        <f t="array" aca="1" ref="BB48" ca="1">IF(U24=C24,SUM(IF(($BR$41:$BR$49=C24)*($BS$40:$CA$40=U$18),$BS$41:$CA$49)),0)</f>
        <v>0</v>
      </c>
      <c r="BC48" s="2">
        <f t="array" aca="1" ref="BC48" ca="1">IF(U24=C24,SUM(IF(($BR$41:$BR$49=C24)*($BS$40:$CA$40=U$19),$BS$41:$CA$49)),0)</f>
        <v>0</v>
      </c>
      <c r="BD48" s="2">
        <f t="array" aca="1" ref="BD48" ca="1">IF(U24=C24,SUM(IF(($BR$41:$BR$49=C24)*($BS$40:$CA$40=U$20),$BS$41:$CA$49)),0)</f>
        <v>0</v>
      </c>
      <c r="BE48" s="2">
        <f t="array" aca="1" ref="BE48" ca="1">IF(U24=C24,SUM(IF(($BR$41:$BR$49=C24)*($BS$40:$CA$40=U$21),$BS$41:$CA$49)),0)</f>
        <v>0</v>
      </c>
      <c r="BF48" s="2">
        <f t="array" aca="1" ref="BF48" ca="1">IF(U24=C24,SUM(IF(($BR$41:$BR$49=C24)*($BS$40:$CA$40=U$22),$BS$41:$CA$49)),0)</f>
        <v>0</v>
      </c>
      <c r="BG48" s="2">
        <f t="array" aca="1" ref="BG48" ca="1">IF(U24=C24,SUM(IF(($BR$41:$BR$49=C24)*($BS$40:$CA$40=U$23),$BS$41:$CA$49)),0)</f>
        <v>0</v>
      </c>
      <c r="BH48" s="2">
        <f t="array" aca="1" ref="BH48" ca="1">IF(U24=C24,SUM(IF(($BR$41:$BR$49=C24)*($BS$40:$CA$40=U$25),$BS$41:$CA$49)),0)</f>
        <v>0</v>
      </c>
      <c r="BI48" s="4">
        <f t="array" aca="1" ref="BI48" ca="1">IF(V24=C24,SUM(IF(($BR$41:$BR$49=C24)*($BS$40:$CA$40=V$18),$BS$41:$CA$49)),0)</f>
        <v>0</v>
      </c>
      <c r="BJ48" s="2">
        <f t="array" aca="1" ref="BJ48" ca="1">IF(V24=C24,SUM(IF(($BR$41:$BR$49=C24)*($BS$40:$CA$40=V$19),$BS$41:$CA$49)),0)</f>
        <v>0</v>
      </c>
      <c r="BK48" s="2">
        <f t="array" aca="1" ref="BK48" ca="1">IF(V24=C24,SUM(IF(($BR$41:$BR$49=C24)*($BS$40:$CA$40=V$20),$BS$41:$CA$49)),0)</f>
        <v>0</v>
      </c>
      <c r="BL48" s="2">
        <f t="array" aca="1" ref="BL48" ca="1">IF(V24=C24,SUM(IF(($BR$41:$BR$49=C24)*($BS$40:$CA$40=V$21),$BS$41:$CA$49)),0)</f>
        <v>0</v>
      </c>
      <c r="BM48" s="2">
        <f t="array" aca="1" ref="BM48" ca="1">IF(V24=C24,SUM(IF(($BR$41:$BR$49=C24)*($BS$40:$CA$40=V$22),$BS$41:$CA$49)),0)</f>
        <v>0</v>
      </c>
      <c r="BN48" s="2">
        <f t="array" aca="1" ref="BN48" ca="1">IF(V24=C24,SUM(IF(($BR$41:$BR$49=C24)*($BS$40:$CA$40=V$23),$BS$41:$CA$49)),0)</f>
        <v>0</v>
      </c>
      <c r="BO48" s="2">
        <f t="array" aca="1" ref="BO48" ca="1">IF(V24=C24,SUM(IF(($BR$41:$BR$49=C24)*($BS$40:$CA$40=V$24),$BS$41:$CA$49)),0)</f>
        <v>0</v>
      </c>
      <c r="BP48" s="13">
        <f t="array" aca="1" ref="BP48" ca="1">IF(V24=C24,SUM(IF(($BR$41:$BR$49=C24)*($BS$40:$CA$40=V$25),$BS$41:$CA$49)),0)</f>
        <v>0</v>
      </c>
      <c r="BR48" s="2" t="str">
        <f t="shared" si="59"/>
        <v/>
      </c>
      <c r="BS48" s="7">
        <f ca="1">IF(BZ41="","",-1*BZ41)</f>
        <v>0</v>
      </c>
      <c r="BT48" s="7">
        <f ca="1">IF(BZ42="","",-1*BZ42)</f>
        <v>0</v>
      </c>
      <c r="BU48" s="7">
        <f ca="1">IF(BZ43="","",-1*BZ43)</f>
        <v>0</v>
      </c>
      <c r="BV48" s="7">
        <f ca="1">IF(BZ44="","",-1*BZ44)</f>
        <v>0</v>
      </c>
      <c r="BW48" s="7">
        <f ca="1">IF(BZ45="","",-1*BZ45)</f>
        <v>0</v>
      </c>
      <c r="BX48" s="7">
        <f ca="1">IF(BZ46="","",-1*BZ46)</f>
        <v>0</v>
      </c>
      <c r="BY48" s="7">
        <f ca="1">IF(BZ47="","",-1*BZ47)</f>
        <v>0</v>
      </c>
      <c r="BZ48" s="5"/>
      <c r="CA48" s="6">
        <f ca="1">CA37-BZ38</f>
        <v>0</v>
      </c>
    </row>
    <row r="49" spans="2:79" s="2" customFormat="1" x14ac:dyDescent="0.25">
      <c r="E49" s="12">
        <f t="array" aca="1" ref="E49" ca="1">IF(O25=C25,SUM(IF(($BR$41:$BR$49=C25)*($BS$40:$CA$40=O$17),$BS$41:$CA$49)),0)</f>
        <v>0</v>
      </c>
      <c r="F49" s="2">
        <f t="array" aca="1" ref="F49" ca="1">IF(O25=C25,SUM(IF(($BR$41:$BR$49=C25)*($BS$40:$CA$40=O$18),$BS$41:$CA$49)),0)</f>
        <v>0</v>
      </c>
      <c r="G49" s="2">
        <f t="array" aca="1" ref="G49" ca="1">IF(O25=C25,SUM(IF(($BR$41:$BR$49=C25)*($BS$40:$CA$40=O$19),$BS$41:$CA$49)),0)</f>
        <v>0</v>
      </c>
      <c r="H49" s="2">
        <f t="array" aca="1" ref="H49" ca="1">IF(O25=C25,SUM(IF(($BR$41:$BR$49=C25)*($BS$40:$CA$40=O$20),$BS$41:$CA$49)),0)</f>
        <v>0</v>
      </c>
      <c r="I49" s="2">
        <f t="array" aca="1" ref="I49" ca="1">IF(O25=C25,SUM(IF(($BR$41:$BR$49=C25)*($BS$40:$CA$40=O$21),$BS$41:$CA$49)),0)</f>
        <v>0</v>
      </c>
      <c r="J49" s="2">
        <f t="array" aca="1" ref="J49" ca="1">IF(O25=C25,SUM(IF(($BR$41:$BR$49=C25)*($BS$40:$CA$40=O$22),$BS$41:$CA$49)),0)</f>
        <v>0</v>
      </c>
      <c r="K49" s="2">
        <f t="array" aca="1" ref="K49" ca="1">IF(O25=C25,SUM(IF(($BR$41:$BR$49=C25)*($BS$40:$CA$40=O$23),$BS$41:$CA$49)),0)</f>
        <v>0</v>
      </c>
      <c r="L49" s="2">
        <f t="array" aca="1" ref="L49" ca="1">IF(O25=C25,SUM(IF(($BR$41:$BR$49=C25)*($BS$40:$CA$40=O$24),$BS$41:$CA$49)),0)</f>
        <v>0</v>
      </c>
      <c r="M49" s="4">
        <f t="array" aca="1" ref="M49" ca="1">IF(P25=C25,SUM(IF(($BR$41:$BR$49=C25)*($BS$40:$CA$40=P$17),$BS$41:$CA$49)),0)</f>
        <v>0</v>
      </c>
      <c r="N49" s="2">
        <f t="array" aca="1" ref="N49" ca="1">IF(P25=C25,SUM(IF(($BR$41:$BR$49=C25)*($BS$40:$CA$40=P$18),$BS$41:$CA$49)),0)</f>
        <v>0</v>
      </c>
      <c r="O49" s="2">
        <f t="array" aca="1" ref="O49" ca="1">IF(P25=C25,SUM(IF(($BR$41:$BR$49=C25)*($BS$40:$CA$40=P$19),$BS$41:$CA$49)),0)</f>
        <v>0</v>
      </c>
      <c r="P49" s="2">
        <f t="array" aca="1" ref="P49" ca="1">IF(P25=C25,SUM(IF(($BR$41:$BR$49=C25)*($BS$40:$CA$40=P$20),$BS$41:$CA$49)),0)</f>
        <v>0</v>
      </c>
      <c r="Q49" s="2">
        <f t="array" aca="1" ref="Q49" ca="1">IF(P25=C25,SUM(IF(($BR$41:$BR$49=C25)*($BS$40:$CA$40=P$21),$BS$41:$CA$49)),0)</f>
        <v>0</v>
      </c>
      <c r="R49" s="2">
        <f t="array" aca="1" ref="R49" ca="1">IF(P25=C25,SUM(IF(($BR$41:$BR$49=C25)*($BS$40:$CA$40=P$22),$BS$41:$CA$49)),0)</f>
        <v>0</v>
      </c>
      <c r="S49" s="2">
        <f t="array" aca="1" ref="S49" ca="1">IF(P25=C25,SUM(IF(($BR$41:$BR$49=C25)*($BS$40:$CA$40=P$23),$BS$41:$CA$49)),0)</f>
        <v>0</v>
      </c>
      <c r="T49" s="2">
        <f t="array" aca="1" ref="T49" ca="1">IF(P25=C25,SUM(IF(($BR$41:$BR$49=C25)*($BS$40:$CA$40=P$24),$BS$41:$CA$49)),0)</f>
        <v>0</v>
      </c>
      <c r="U49" s="4">
        <f t="array" aca="1" ref="U49" ca="1">IF(Q25=C25,SUM(IF(($BR$41:$BR$49=C25)*($BS$40:$CA$40=Q$17),$BS$41:$CA$49)),0)</f>
        <v>0</v>
      </c>
      <c r="V49" s="2">
        <f t="array" aca="1" ref="V49" ca="1">IF(Q25=C25,SUM(IF(($BR$41:$BR$49=C25)*($BS$40:$CA$40=Q$18),$BS$41:$CA$49)),0)</f>
        <v>0</v>
      </c>
      <c r="W49" s="2">
        <f t="array" aca="1" ref="W49" ca="1">IF(Q25=C25,SUM(IF(($BR$41:$BR$49=C25)*($BS$40:$CA$40=Q$19),$BS$41:$CA$49)),0)</f>
        <v>0</v>
      </c>
      <c r="X49" s="2">
        <f t="array" aca="1" ref="X49" ca="1">IF(Q25=C25,SUM(IF(($BR$41:$BR$49=C25)*($BS$40:$CA$40=Q$20),$BS$41:$CA$49)),0)</f>
        <v>0</v>
      </c>
      <c r="Y49" s="2">
        <f t="array" aca="1" ref="Y49" ca="1">IF(Q25=C25,SUM(IF(($BR$41:$BR$49=C25)*($BS$40:$CA$40=Q$21),$BS$41:$CA$49)),0)</f>
        <v>0</v>
      </c>
      <c r="Z49" s="2">
        <f t="array" aca="1" ref="Z49" ca="1">IF(Q25=C25,SUM(IF(($BR$41:$BR$49=C25)*($BS$40:$CA$40=Q$22),$BS$41:$CA$49)),0)</f>
        <v>0</v>
      </c>
      <c r="AA49" s="2">
        <f t="array" aca="1" ref="AA49" ca="1">IF(Q25=C25,SUM(IF(($BR$41:$BR$49=C25)*($BS$40:$CA$40=Q$23),$BS$41:$CA$49)),0)</f>
        <v>0</v>
      </c>
      <c r="AB49" s="2">
        <f t="array" aca="1" ref="AB49" ca="1">IF(Q25=C25,SUM(IF(($BR$41:$BR$49=C25)*($BS$40:$CA$40=Q$24),$BS$41:$CA$49)),0)</f>
        <v>0</v>
      </c>
      <c r="AC49" s="4">
        <f t="array" aca="1" ref="AC49" ca="1">IF(R25=C25,SUM(IF(($BR$41:$BR$49=C25)*($BS$40:$CA$40=R$17),$BS$41:$CA$49)),0)</f>
        <v>0</v>
      </c>
      <c r="AD49" s="2">
        <f t="array" aca="1" ref="AD49" ca="1">IF(R25=C25,SUM(IF(($BR$41:$BR$49=C25)*($BS$40:$CA$40=R$18),$BS$41:$CA$49)),0)</f>
        <v>0</v>
      </c>
      <c r="AE49" s="2">
        <f t="array" aca="1" ref="AE49" ca="1">IF(R25=C25,SUM(IF(($BR$41:$BR$49=C25)*($BS$40:$CA$40=R$19),$BS$41:$CA$49)),0)</f>
        <v>0</v>
      </c>
      <c r="AF49" s="2">
        <f t="array" aca="1" ref="AF49" ca="1">IF(R25=C25,SUM(IF(($BR$41:$BR$49=C25)*($BS$40:$CA$40=R$20),$BS$41:$CA$49)),0)</f>
        <v>0</v>
      </c>
      <c r="AG49" s="2">
        <f t="array" aca="1" ref="AG49" ca="1">IF(R25=C25,SUM(IF(($BR$41:$BR$49=C25)*($BS$40:$CA$40=R$21),$BS$41:$CA$49)),0)</f>
        <v>0</v>
      </c>
      <c r="AH49" s="2">
        <f t="array" aca="1" ref="AH49" ca="1">IF(R25=C25,SUM(IF(($BR$41:$BR$49=C25)*($BS$40:$CA$40=R$22),$BS$41:$CA$49)),0)</f>
        <v>0</v>
      </c>
      <c r="AI49" s="2">
        <f t="array" aca="1" ref="AI49" ca="1">IF(R25=C25,SUM(IF(($BR$41:$BR$49=C25)*($BS$40:$CA$40=R$23),$BS$41:$CA$49)),0)</f>
        <v>0</v>
      </c>
      <c r="AJ49" s="2">
        <f t="array" aca="1" ref="AJ49" ca="1">IF(R25=C25,SUM(IF(($BR$41:$BR$49=C25)*($BS$40:$CA$40=R$24),$BS$41:$CA$49)),0)</f>
        <v>0</v>
      </c>
      <c r="AK49" s="4">
        <f t="array" aca="1" ref="AK49" ca="1">IF(S25=C25,SUM(IF(($BR$41:$BR$49=C25)*($BS$40:$CA$40=S$17),$BS$41:$CA$49)),0)</f>
        <v>0</v>
      </c>
      <c r="AL49" s="2">
        <f t="array" aca="1" ref="AL49" ca="1">IF(S25=C25,SUM(IF(($BR$41:$BR$49=C25)*($BS$40:$CA$40=S$18),$BS$41:$CA$49)),0)</f>
        <v>0</v>
      </c>
      <c r="AM49" s="2">
        <f t="array" aca="1" ref="AM49" ca="1">IF(S25=C25,SUM(IF(($BR$41:$BR$49=C25)*($BS$40:$CA$40=S$19),$BS$41:$CA$49)),0)</f>
        <v>0</v>
      </c>
      <c r="AN49" s="2">
        <f t="array" aca="1" ref="AN49" ca="1">IF(S25=C25,SUM(IF(($BR$41:$BR$49=C25)*($BS$40:$CA$40=S$20),$BS$41:$CA$49)),0)</f>
        <v>0</v>
      </c>
      <c r="AO49" s="2">
        <f t="array" aca="1" ref="AO49" ca="1">IF(S25=C25,SUM(IF(($BR$41:$BR$49=C25)*($BS$40:$CA$40=S$21),$BS$41:$CA$49)),0)</f>
        <v>0</v>
      </c>
      <c r="AP49" s="2">
        <f t="array" aca="1" ref="AP49" ca="1">IF(S25=C25,SUM(IF(($BR$41:$BR$49=C25)*($BS$40:$CA$40=S$22),$BS$41:$CA$49)),0)</f>
        <v>0</v>
      </c>
      <c r="AQ49" s="2">
        <f t="array" aca="1" ref="AQ49" ca="1">IF(S25=C25,SUM(IF(($BR$41:$BR$49=C25)*($BS$40:$CA$40=S$23),$BS$41:$CA$49)),0)</f>
        <v>0</v>
      </c>
      <c r="AR49" s="2">
        <f t="array" aca="1" ref="AR49" ca="1">IF(S25=C25,SUM(IF(($BR$41:$BR$49=C25)*($BS$40:$CA$40=S$24),$BS$41:$CA$49)),0)</f>
        <v>0</v>
      </c>
      <c r="AS49" s="4">
        <f t="array" aca="1" ref="AS49" ca="1">IF(T25=C25,SUM(IF(($BR$41:$BR$49=C25)*($BS$40:$CA$40=T$17),$BS$41:$CA$49)),0)</f>
        <v>0</v>
      </c>
      <c r="AT49" s="2">
        <f t="array" aca="1" ref="AT49" ca="1">IF(T25=C25,SUM(IF(($BR$41:$BR$49=C25)*($BS$40:$CA$40=T$18),$BS$41:$CA$49)),0)</f>
        <v>0</v>
      </c>
      <c r="AU49" s="2">
        <f t="array" aca="1" ref="AU49" ca="1">IF(T25=C25,SUM(IF(($BR$41:$BR$49=C25)*($BS$40:$CA$40=T$19),$BS$41:$CA$49)),0)</f>
        <v>0</v>
      </c>
      <c r="AV49" s="2">
        <f t="array" aca="1" ref="AV49" ca="1">IF(T25=C25,SUM(IF(($BR$41:$BR$49=C25)*($BS$40:$CA$40=T$20),$BS$41:$CA$49)),0)</f>
        <v>0</v>
      </c>
      <c r="AW49" s="2">
        <f t="array" aca="1" ref="AW49" ca="1">IF(T25=C25,SUM(IF(($BR$41:$BR$49=C25)*($BS$40:$CA$40=T$21),$BS$41:$CA$49)),0)</f>
        <v>0</v>
      </c>
      <c r="AX49" s="2">
        <f t="array" aca="1" ref="AX49" ca="1">IF(T25=C25,SUM(IF(($BR$41:$BR$49=C25)*($BS$40:$CA$40=T$22),$BS$41:$CA$49)),0)</f>
        <v>0</v>
      </c>
      <c r="AY49" s="2">
        <f t="array" aca="1" ref="AY49" ca="1">IF(T25=C25,SUM(IF(($BR$41:$BR$49=C25)*($BS$40:$CA$40=T$23),$BS$41:$CA$49)),0)</f>
        <v>0</v>
      </c>
      <c r="AZ49" s="2">
        <f t="array" aca="1" ref="AZ49" ca="1">IF(T25=C25,SUM(IF(($BR$41:$BR$49=C25)*($BS$40:$CA$40=T$24),$BS$41:$CA$49)),0)</f>
        <v>0</v>
      </c>
      <c r="BA49" s="4">
        <f t="array" aca="1" ref="BA49" ca="1">IF(U25=C25,SUM(IF(($BR$41:$BR$49=C25)*($BS$40:$CA$40=U$17),$BS$41:$CA$49)),0)</f>
        <v>0</v>
      </c>
      <c r="BB49" s="2">
        <f t="array" aca="1" ref="BB49" ca="1">IF(U25=C25,SUM(IF(($BR$41:$BR$49=C25)*($BS$40:$CA$40=U$18),$BS$41:$CA$49)),0)</f>
        <v>0</v>
      </c>
      <c r="BC49" s="2">
        <f t="array" aca="1" ref="BC49" ca="1">IF(U25=C25,SUM(IF(($BR$41:$BR$49=C25)*($BS$40:$CA$40=U$19),$BS$41:$CA$49)),0)</f>
        <v>0</v>
      </c>
      <c r="BD49" s="2">
        <f t="array" aca="1" ref="BD49" ca="1">IF(U25=C25,SUM(IF(($BR$41:$BR$49=C25)*($BS$40:$CA$40=U$20),$BS$41:$CA$49)),0)</f>
        <v>0</v>
      </c>
      <c r="BE49" s="2">
        <f t="array" aca="1" ref="BE49" ca="1">IF(U25=C25,SUM(IF(($BR$41:$BR$49=C25)*($BS$40:$CA$40=U$21),$BS$41:$CA$49)),0)</f>
        <v>0</v>
      </c>
      <c r="BF49" s="2">
        <f t="array" aca="1" ref="BF49" ca="1">IF(U25=C25,SUM(IF(($BR$41:$BR$49=C25)*($BS$40:$CA$40=U$22),$BS$41:$CA$49)),0)</f>
        <v>0</v>
      </c>
      <c r="BG49" s="2">
        <f t="array" aca="1" ref="BG49" ca="1">IF(U25=C25,SUM(IF(($BR$41:$BR$49=C25)*($BS$40:$CA$40=U$23),$BS$41:$CA$49)),0)</f>
        <v>0</v>
      </c>
      <c r="BH49" s="2">
        <f t="array" aca="1" ref="BH49" ca="1">IF(U25=C25,SUM(IF(($BR$41:$BR$49=C25)*($BS$40:$CA$40=U$24),$BS$41:$CA$49)),0)</f>
        <v>0</v>
      </c>
      <c r="BI49" s="4">
        <f t="array" aca="1" ref="BI49" ca="1">IF(V25=C25,SUM(IF(($BR$41:$BR$49=C25)*($BS$40:$CA$40=V$18),$BS$41:$CA$49)),0)</f>
        <v>0</v>
      </c>
      <c r="BJ49" s="2">
        <f t="array" aca="1" ref="BJ49" ca="1">IF(V25=C25,SUM(IF(($BR$41:$BR$49=C25)*($BS$40:$CA$40=V$19),$BS$41:$CA$49)),0)</f>
        <v>0</v>
      </c>
      <c r="BK49" s="2">
        <f t="array" aca="1" ref="BK49" ca="1">IF(V25=C25,SUM(IF(($BR$41:$BR$49=C25)*($BS$40:$CA$40=V$20),$BS$41:$CA$49)),0)</f>
        <v>0</v>
      </c>
      <c r="BL49" s="2">
        <f t="array" aca="1" ref="BL49" ca="1">IF(V25=C25,SUM(IF(($BR$41:$BR$49=C25)*($BS$40:$CA$40=V$21),$BS$41:$CA$49)),0)</f>
        <v>0</v>
      </c>
      <c r="BM49" s="2">
        <f t="array" aca="1" ref="BM49" ca="1">IF(V25=C25,SUM(IF(($BR$41:$BR$49=C25)*($BS$40:$CA$40=V$22),$BS$41:$CA$49)),0)</f>
        <v>0</v>
      </c>
      <c r="BN49" s="2">
        <f t="array" aca="1" ref="BN49" ca="1">IF(V25=C25,SUM(IF(($BR$41:$BR$49=C25)*($BS$40:$CA$40=V$23),$BS$41:$CA$49)),0)</f>
        <v>0</v>
      </c>
      <c r="BO49" s="2">
        <f t="array" aca="1" ref="BO49" ca="1">IF(V25=C25,SUM(IF(($BR$41:$BR$49=C25)*($BS$40:$CA$40=V$24),$BS$41:$CA$49)),0)</f>
        <v>0</v>
      </c>
      <c r="BP49" s="13">
        <f t="array" aca="1" ref="BP49" ca="1">IF(V25=C25,SUM(IF(($BR$41:$BR$49=C25)*($BS$40:$CA$40=V$25),$BS$41:$CA$49)),0)</f>
        <v>0</v>
      </c>
      <c r="BR49" s="2" t="str">
        <f t="shared" si="59"/>
        <v/>
      </c>
      <c r="BS49" s="7">
        <f ca="1">IF(CA41="","",-1*CA41)</f>
        <v>0</v>
      </c>
      <c r="BT49" s="7">
        <f ca="1">IF(CA42="","",-1*CA42)</f>
        <v>0</v>
      </c>
      <c r="BU49" s="7">
        <f ca="1">IF(CA43="","",-1*CA43)</f>
        <v>0</v>
      </c>
      <c r="BV49" s="7">
        <f ca="1">IF(CA44="","",-1*CA44)</f>
        <v>0</v>
      </c>
      <c r="BW49" s="7">
        <f ca="1">IF(CA45="","",-1*CA45)</f>
        <v>0</v>
      </c>
      <c r="BX49" s="7">
        <f ca="1">IF(CA46="","",-1*CA46)</f>
        <v>0</v>
      </c>
      <c r="BY49" s="7">
        <f ca="1">IF(CA47="","",-1*CA47)</f>
        <v>0</v>
      </c>
      <c r="BZ49" s="7">
        <f t="shared" ref="BZ49" ca="1" si="60">IF(CA48="","",-1*CA48)</f>
        <v>0</v>
      </c>
      <c r="CA49" s="5"/>
    </row>
    <row r="50" spans="2:79" s="2" customFormat="1" x14ac:dyDescent="0.25">
      <c r="E50" s="12"/>
      <c r="M50" s="4"/>
      <c r="U50" s="4"/>
      <c r="AC50" s="4"/>
      <c r="AK50" s="4"/>
      <c r="AS50" s="4"/>
      <c r="BA50" s="4"/>
      <c r="BI50" s="4"/>
      <c r="BP50" s="13"/>
    </row>
    <row r="51" spans="2:79" s="2" customFormat="1" x14ac:dyDescent="0.25">
      <c r="E51" s="12"/>
      <c r="M51" s="4"/>
      <c r="U51" s="4"/>
      <c r="AC51" s="4"/>
      <c r="AK51" s="4"/>
      <c r="AS51" s="4"/>
      <c r="BA51" s="4"/>
      <c r="BI51" s="4"/>
      <c r="BP51" s="13"/>
      <c r="BR51" s="3" t="s">
        <v>97</v>
      </c>
      <c r="BS51" s="2" t="str">
        <f ca="1">$F$4</f>
        <v>Thun</v>
      </c>
      <c r="BT51" s="2" t="str">
        <f ca="1">$F$5</f>
        <v>Thun 13_2</v>
      </c>
      <c r="BU51" s="2" t="str">
        <f ca="1">$F$6</f>
        <v>Murten 2</v>
      </c>
      <c r="BV51" s="2" t="str">
        <f ca="1">$F$7</f>
        <v>Burgdorf 11</v>
      </c>
      <c r="BW51" s="2" t="str">
        <f>$F$8</f>
        <v/>
      </c>
      <c r="BX51" s="2" t="str">
        <f>$F$9</f>
        <v/>
      </c>
      <c r="BY51" s="2" t="str">
        <f>$F$10</f>
        <v/>
      </c>
      <c r="BZ51" s="2" t="str">
        <f>$F$11</f>
        <v/>
      </c>
      <c r="CA51" s="2" t="str">
        <f>$F$12</f>
        <v/>
      </c>
    </row>
    <row r="52" spans="2:79" s="2" customFormat="1" x14ac:dyDescent="0.25">
      <c r="B52" s="2" t="s">
        <v>103</v>
      </c>
      <c r="E52" s="12">
        <f t="array" aca="1" ref="E52" ca="1">IF(O17=C17,SUM(IF(($BR$30:$BR$38=C17)*($BS$29:$CA$29=O18),$BS$30:$CA$38)),0)</f>
        <v>0</v>
      </c>
      <c r="F52" s="2">
        <f t="array" aca="1" ref="F52" ca="1">IF(O17=C17,SUM(IF(($BR$30:$BR$38=C17)*($BS$29:$CA$29=O19),$BS$30:$CA$38)),0)</f>
        <v>0</v>
      </c>
      <c r="G52" s="2">
        <f t="array" aca="1" ref="G52" ca="1">IF(O17=C17,SUM(IF(($BR$30:$BR$38=C17)*($BS$29:$CA$29=O20),$BS$30:$CA$38)),0)</f>
        <v>0</v>
      </c>
      <c r="H52" s="2">
        <f t="array" aca="1" ref="H52" ca="1">IF(O17=C17,SUM(IF(($BR$30:$BR$38=C17)*($BS$29:$CA$29=O21),$BS$30:$CA$38)),0)</f>
        <v>0</v>
      </c>
      <c r="I52" s="2">
        <f t="array" aca="1" ref="I52" ca="1">IF(O17=C17,SUM(IF(($BR$30:$BR$38=C17)*($BS$29:$CA$29=O22),$BS$30:$CA$38)),0)</f>
        <v>0</v>
      </c>
      <c r="J52" s="2">
        <f t="array" aca="1" ref="J52" ca="1">IF(O17=C17,SUM(IF(($BR$30:$BR$38=C17)*($BS$29:$CA$29=O23),$BS$30:$CA$38)),0)</f>
        <v>0</v>
      </c>
      <c r="K52" s="2">
        <f t="array" aca="1" ref="K52" ca="1">IF(O17=C17,SUM(IF(($BR$30:$BR$38=C17)*($BS$29:$CA$29=O$24),$BS$30:$CA$38)),0)</f>
        <v>0</v>
      </c>
      <c r="L52" s="2">
        <f t="array" aca="1" ref="L52" ca="1">IF(O17=C17,SUM(IF(($BR$30:$BR$38=C17)*($BS$29:$CA$29=O$25),$BS$30:$CA$38)),0)</f>
        <v>0</v>
      </c>
      <c r="M52" s="4">
        <f t="array" aca="1" ref="M52" ca="1">IF(P17=C17,SUM(IF(($BR$30:$BR$38=C17)*($BS$29:$CA$29=P18),$BS$30:$CA$38)),0)</f>
        <v>0</v>
      </c>
      <c r="N52" s="2">
        <f t="array" aca="1" ref="N52" ca="1">IF(P17=C17,SUM(IF(($BR$30:$BR$38=C17)*($BS$29:$CA$29=P19),$BS$30:$CA$38)),0)</f>
        <v>0</v>
      </c>
      <c r="O52" s="2">
        <f t="array" aca="1" ref="O52" ca="1">IF(P17=C17,SUM(IF(($BR$30:$BR$38=C17)*($BS$29:$CA$29=P20),$BS$30:$CA$38)),0)</f>
        <v>0</v>
      </c>
      <c r="P52" s="2">
        <f t="array" aca="1" ref="P52" ca="1">IF(P17=C17,SUM(IF(($BR$30:$BR$38=C17)*($BS$29:$CA$29=P21),$BS$30:$CA$38)),0)</f>
        <v>0</v>
      </c>
      <c r="Q52" s="2">
        <f t="array" aca="1" ref="Q52" ca="1">IF(P17=C17,SUM(IF(($BR$30:$BR$38=C17)*($BS$29:$CA$29=P22),$BS$30:$CA$38)),0)</f>
        <v>0</v>
      </c>
      <c r="R52" s="2">
        <f t="array" aca="1" ref="R52" ca="1">IF(P17=C17,SUM(IF(($BR$30:$BR$38=C17)*($BS$29:$CA$29=P23),$BS$30:$CA$38)),0)</f>
        <v>0</v>
      </c>
      <c r="S52" s="2">
        <f t="array" aca="1" ref="S52" ca="1">IF(P17=C17,SUM(IF(($BR$30:$BR$38=C17)*($BS$29:$CA$29=P$24),$BS$30:$CA$38)),0)</f>
        <v>0</v>
      </c>
      <c r="T52" s="2">
        <f t="array" aca="1" ref="T52" ca="1">IF(P17=C17,SUM(IF(($BR$30:$BR$38=C17)*($BS$29:$CA$29=P$25),$BS$30:$CA$38)),0)</f>
        <v>0</v>
      </c>
      <c r="U52" s="4">
        <f t="array" aca="1" ref="U52" ca="1">IF(Q17=C17,SUM(IF(($BR$30:$BR$38=C17)*($BS$29:$CA$29=Q18),$BS$30:$CA$38)),0)</f>
        <v>0</v>
      </c>
      <c r="V52" s="2">
        <f t="array" aca="1" ref="V52" ca="1">IF(Q17=C17,SUM(IF(($BR$30:$BR$38=C17)*($BS$29:$CA$29=Q19),$BS$30:$CA$38)),0)</f>
        <v>0</v>
      </c>
      <c r="W52" s="2">
        <f t="array" aca="1" ref="W52" ca="1">IF(Q17=C17,SUM(IF(($BR$30:$BR$38=C17)*($BS$29:$CA$29=Q20),$BS$30:$CA$38)),0)</f>
        <v>0</v>
      </c>
      <c r="X52" s="2">
        <f t="array" aca="1" ref="X52" ca="1">IF(Q17=C17,SUM(IF(($BR$30:$BR$38=C17)*($BS$29:$CA$29=Q21),$BS$30:$CA$38)),0)</f>
        <v>0</v>
      </c>
      <c r="Y52" s="2">
        <f t="array" aca="1" ref="Y52" ca="1">IF(Q17=C17,SUM(IF(($BR$30:$BR$38=C17)*($BS$29:$CA$29=Q22),$BS$30:$CA$38)),0)</f>
        <v>0</v>
      </c>
      <c r="Z52" s="2">
        <f t="array" aca="1" ref="Z52" ca="1">IF(Q17=C17,SUM(IF(($BR$30:$BR$38=C17)*($BS$29:$CA$29=Q23),$BS$30:$CA$38)),0)</f>
        <v>0</v>
      </c>
      <c r="AA52" s="2">
        <f t="array" aca="1" ref="AA52" ca="1">IF(Q17=C17,SUM(IF(($BR$30:$BR$38=C17)*($BS$29:$CA$29=Q$24),$BS$30:$CA$38)),0)</f>
        <v>0</v>
      </c>
      <c r="AB52" s="2">
        <f t="array" aca="1" ref="AB52" ca="1">IF(Q17=C17,SUM(IF(($BR$30:$BR$38=C17)*($BS$29:$CA$29=Q$25),$BS$30:$CA$38)),0)</f>
        <v>0</v>
      </c>
      <c r="AC52" s="4">
        <f t="array" aca="1" ref="AC52" ca="1">IF(R17=C17,SUM(IF(($BR$30:$BR$38=C17)*($BS$29:$CA$29=R18),$BS$30:$CA$38)),0)</f>
        <v>0</v>
      </c>
      <c r="AD52" s="2">
        <f t="array" aca="1" ref="AD52" ca="1">IF(R17=C17,SUM(IF(($BR$30:$BR$38=C17)*($BS$29:$CA$29=R19),$BS$30:$CA$38)),0)</f>
        <v>0</v>
      </c>
      <c r="AE52" s="2">
        <f t="array" aca="1" ref="AE52" ca="1">IF(R17=C17,SUM(IF(($BR$30:$BR$38=C17)*($BS$29:$CA$29=R20),$BS$30:$CA$38)),0)</f>
        <v>0</v>
      </c>
      <c r="AF52" s="2">
        <f t="array" aca="1" ref="AF52" ca="1">IF(R17=C17,SUM(IF(($BR$30:$BR$38=C17)*($BS$29:$CA$29=R21),$BS$30:$CA$38)),0)</f>
        <v>0</v>
      </c>
      <c r="AG52" s="2">
        <f t="array" aca="1" ref="AG52" ca="1">IF(R17=C17,SUM(IF(($BR$30:$BR$38=C17)*($BS$29:$CA$29=R22),$BS$30:$CA$38)),0)</f>
        <v>0</v>
      </c>
      <c r="AH52" s="2">
        <f t="array" aca="1" ref="AH52" ca="1">IF(R17=C17,SUM(IF(($BR$30:$BR$38=C17)*($BS$29:$CA$29=R23),$BS$30:$CA$38)),0)</f>
        <v>0</v>
      </c>
      <c r="AI52" s="2">
        <f t="array" aca="1" ref="AI52" ca="1">IF(R17=C17,SUM(IF(($BR$30:$BR$38=C17)*($BS$29:$CA$29=R$24),$BS$30:$CA$38)),0)</f>
        <v>0</v>
      </c>
      <c r="AJ52" s="2">
        <f t="array" aca="1" ref="AJ52" ca="1">IF(R17=C17,SUM(IF(($BR$30:$BR$38=C17)*($BS$29:$CA$29=R$25),$BS$30:$CA$38)),0)</f>
        <v>0</v>
      </c>
      <c r="AK52" s="4">
        <f t="array" aca="1" ref="AK52" ca="1">IF(S17=C17,SUM(IF(($BR$30:$BR$38=C17)*($BS$29:$CA$29=S18),$BS$30:$CA$38)),0)</f>
        <v>0</v>
      </c>
      <c r="AL52" s="2">
        <f t="array" aca="1" ref="AL52" ca="1">IF(S17=C17,SUM(IF(($BR$30:$BR$38=C17)*($BS$29:$CA$29=S19),$BS$30:$CA$38)),0)</f>
        <v>0</v>
      </c>
      <c r="AM52" s="2">
        <f t="array" aca="1" ref="AM52" ca="1">IF(S17=C17,SUM(IF(($BR$30:$BR$38=C17)*($BS$29:$CA$29=S20),$BS$30:$CA$38)),0)</f>
        <v>0</v>
      </c>
      <c r="AN52" s="2">
        <f t="array" aca="1" ref="AN52" ca="1">IF(S17=C17,SUM(IF(($BR$30:$BR$38=C17)*($BS$29:$CA$29=S21),$BS$30:$CA$38)),0)</f>
        <v>0</v>
      </c>
      <c r="AO52" s="2">
        <f t="array" aca="1" ref="AO52" ca="1">IF(S17=C17,SUM(IF(($BR$30:$BR$38=C17)*($BS$29:$CA$29=S22),$BS$30:$CA$38)),0)</f>
        <v>0</v>
      </c>
      <c r="AP52" s="2">
        <f t="array" aca="1" ref="AP52" ca="1">IF(S17=C17,SUM(IF(($BR$30:$BR$38=C17)*($BS$29:$CA$29=S23),$BS$30:$CA$38)),0)</f>
        <v>0</v>
      </c>
      <c r="AQ52" s="2">
        <f t="array" aca="1" ref="AQ52" ca="1">IF(S17=C17,SUM(IF(($BR$30:$BR$38=C17)*($BS$29:$CA$29=S$24),$BS$30:$CA$38)),0)</f>
        <v>0</v>
      </c>
      <c r="AR52" s="2">
        <f t="array" aca="1" ref="AR52" ca="1">IF(S17=C17,SUM(IF(($BR$30:$BR$38=C17)*($BS$29:$CA$29=S$25),$BS$30:$CA$38)),0)</f>
        <v>0</v>
      </c>
      <c r="AS52" s="4">
        <f t="array" aca="1" ref="AS52" ca="1">IF(T17=C17,SUM(IF(($BR$30:$BR$38=C17)*($BS$29:$CA$29=T18),$BS$30:$CA$38)),0)</f>
        <v>0</v>
      </c>
      <c r="AT52" s="2">
        <f t="array" aca="1" ref="AT52" ca="1">IF(T17=C17,SUM(IF(($BR$30:$BR$38=C17)*($BS$29:$CA$29=T19),$BS$30:$CA$38)),0)</f>
        <v>0</v>
      </c>
      <c r="AU52" s="2">
        <f t="array" aca="1" ref="AU52" ca="1">IF(T17=C17,SUM(IF(($BR$30:$BR$38=C17)*($BS$29:$CA$29=T20),$BS$30:$CA$38)),0)</f>
        <v>0</v>
      </c>
      <c r="AV52" s="2">
        <f t="array" aca="1" ref="AV52" ca="1">IF(T17=C17,SUM(IF(($BR$30:$BR$38=C17)*($BS$29:$CA$29=T21),$BS$30:$CA$38)),0)</f>
        <v>0</v>
      </c>
      <c r="AW52" s="2">
        <f t="array" aca="1" ref="AW52" ca="1">IF(T17=C17,SUM(IF(($BR$30:$BR$38=C17)*($BS$29:$CA$29=T22),$BS$30:$CA$38)),0)</f>
        <v>0</v>
      </c>
      <c r="AX52" s="2">
        <f t="array" aca="1" ref="AX52" ca="1">IF(T17=C17,SUM(IF(($BR$30:$BR$38=C17)*($BS$29:$CA$29=T23),$BS$30:$CA$38)),0)</f>
        <v>0</v>
      </c>
      <c r="AY52" s="2">
        <f t="array" aca="1" ref="AY52" ca="1">IF(T17=C17,SUM(IF(($BR$30:$BR$38=C17)*($BS$29:$CA$29=T$24),$BS$30:$CA$38)),0)</f>
        <v>0</v>
      </c>
      <c r="AZ52" s="2">
        <f t="array" aca="1" ref="AZ52" ca="1">IF(T17=C17,SUM(IF(($BR$30:$BR$38=C17)*($BS$29:$CA$29=T$25),$BS$30:$CA$38)),0)</f>
        <v>0</v>
      </c>
      <c r="BA52" s="4">
        <f t="array" aca="1" ref="BA52" ca="1">IF(U17=C17,SUM(IF(($BR$30:$BR$38=C17)*($BS$29:$CA$29=U$18),$BS$30:$CA$38)),0)</f>
        <v>0</v>
      </c>
      <c r="BB52" s="2">
        <f t="array" aca="1" ref="BB52" ca="1">IF(U17=C17,SUM(IF(($BR$30:$BR$38=C17)*($BS$29:$CA$29=U$19),$BS$30:$CA$38)),0)</f>
        <v>0</v>
      </c>
      <c r="BC52" s="2">
        <f t="array" aca="1" ref="BC52" ca="1">IF(U17=C17,SUM(IF(($BR$30:$BR$38=C17)*($BS$29:$CA$29=U$20),$BS$30:$CA$38)),0)</f>
        <v>0</v>
      </c>
      <c r="BD52" s="2">
        <f t="array" aca="1" ref="BD52" ca="1">IF(U17=C17,SUM(IF(($BR$30:$BR$38=C17)*($BS$29:$CA$29=U$21),$BS$30:$CA$38)),0)</f>
        <v>0</v>
      </c>
      <c r="BE52" s="2">
        <f t="array" aca="1" ref="BE52" ca="1">IF(U17=C17,SUM(IF(($BR$30:$BR$38=C17)*($BS$29:$CA$29=U$22),$BS$30:$CA$38)),0)</f>
        <v>0</v>
      </c>
      <c r="BF52" s="2">
        <f t="array" aca="1" ref="BF52" ca="1">IF(U17=C17,SUM(IF(($BR$30:$BR$38=C17)*($BS$29:$CA$29=U$23),$BS$30:$CA$38)),0)</f>
        <v>0</v>
      </c>
      <c r="BG52" s="2">
        <f t="array" aca="1" ref="BG52" ca="1">IF(U17=C17,SUM(IF(($BR$30:$BR$38=C17)*($BS$29:$CA$29=U$24),$BS$30:$CA$38)),0)</f>
        <v>0</v>
      </c>
      <c r="BH52" s="2">
        <f t="array" aca="1" ref="BH52" ca="1">IF(U17=C17,SUM(IF(($BR$30:$BR$38=C17)*($BS$29:$CA$29=U$25),$BS$30:$CA$38)),0)</f>
        <v>0</v>
      </c>
      <c r="BI52" s="4">
        <f t="array" aca="1" ref="BI52" ca="1">IF(V17=C17,SUM(IF(($BR$30:$BR$38=C17)*($BS$29:$CA$29=V$18),$BS$30:$CA$38)),0)</f>
        <v>0</v>
      </c>
      <c r="BJ52" s="2">
        <f t="array" aca="1" ref="BJ52" ca="1">IF(V17=C17,SUM(IF(($BR$30:$BR$38=C17)*($BS$29:$CA$29=V$19),$BS$30:$CA$38)),0)</f>
        <v>0</v>
      </c>
      <c r="BK52" s="2">
        <f t="array" aca="1" ref="BK52" ca="1">IF(V17=C17,SUM(IF(($BR$30:$BR$38=C17)*($BS$29:$CA$29=V$20),$BS$30:$CA$38)),0)</f>
        <v>0</v>
      </c>
      <c r="BL52" s="2">
        <f t="array" aca="1" ref="BL52" ca="1">IF(V17=C17,SUM(IF(($BR$30:$BR$38=C17)*($BS$29:$CA$29=V$21),$BS$30:$CA$38)),0)</f>
        <v>0</v>
      </c>
      <c r="BM52" s="2">
        <f t="array" aca="1" ref="BM52" ca="1">IF(V17=C17,SUM(IF(($BR$30:$BR$38=C17)*($BS$29:$CA$29=V$22),$BS$30:$CA$38)),0)</f>
        <v>0</v>
      </c>
      <c r="BN52" s="2">
        <f t="array" aca="1" ref="BN52" ca="1">IF(V17=C17,SUM(IF(($BR$30:$BR$38=C17)*($BS$29:$CA$29=V$23),$BS$30:$CA$38)),0)</f>
        <v>0</v>
      </c>
      <c r="BO52" s="2">
        <f t="array" aca="1" ref="BO52" ca="1">IF(V17=C17,SUM(IF(($BR$30:$BR$38=C17)*($BS$29:$CA$29=V$24),$BS$30:$CA$38)),0)</f>
        <v>0</v>
      </c>
      <c r="BP52" s="13">
        <f t="array" aca="1" ref="BP52" ca="1">IF(V17=C17,SUM(IF(($BR$30:$BR$38=C17)*($BS$29:$CA$29=V$25),$BS$30:$CA$38)),0)</f>
        <v>0</v>
      </c>
      <c r="BR52" s="2" t="str">
        <f t="shared" ref="BR52:BR60" ca="1" si="61">F4</f>
        <v>Thun</v>
      </c>
      <c r="BS52" s="5"/>
      <c r="BT52" s="6">
        <f t="shared" ref="BT52:CA58" ca="1" si="62">SUMIFS($AE$64:$AE$135,$V$64:$V$135,$BR52,$W$64:$W$135,BT$51)+SUMIFS($AF$64:$AF$135,$W$64:$W$135,$BR52,$V$64:$V$135,BT$51)</f>
        <v>0</v>
      </c>
      <c r="BU52" s="6">
        <f t="shared" ca="1" si="62"/>
        <v>3</v>
      </c>
      <c r="BV52" s="6">
        <f t="shared" ca="1" si="62"/>
        <v>0</v>
      </c>
      <c r="BW52" s="6">
        <f t="shared" ca="1" si="62"/>
        <v>0</v>
      </c>
      <c r="BX52" s="6">
        <f t="shared" ca="1" si="62"/>
        <v>0</v>
      </c>
      <c r="BY52" s="6">
        <f t="shared" ca="1" si="62"/>
        <v>0</v>
      </c>
      <c r="BZ52" s="6">
        <f t="shared" ca="1" si="62"/>
        <v>0</v>
      </c>
      <c r="CA52" s="6">
        <f t="shared" ca="1" si="62"/>
        <v>0</v>
      </c>
    </row>
    <row r="53" spans="2:79" s="2" customFormat="1" x14ac:dyDescent="0.25">
      <c r="E53" s="12">
        <f t="array" aca="1" ref="E53" ca="1">IF(O18=C18,SUM(IF(($BR$30:$BR$38=C18)*($BS$29:$CA$29=O17),$BS$30:$CA$38)),0)</f>
        <v>0</v>
      </c>
      <c r="F53" s="2">
        <f t="array" aca="1" ref="F53" ca="1">IF(O18=C18,SUM(IF(($BR$30:$BR$38=C18)*($BS$29:$CA$29=O19),$BS$30:$CA$38)),0)</f>
        <v>0</v>
      </c>
      <c r="G53" s="2">
        <f t="array" aca="1" ref="G53" ca="1">IF(O18=C18,SUM(IF(($BR$30:$BR$38=C18)*($BS$29:$CA$29=O20),$BS$30:$CA$38)),0)</f>
        <v>0</v>
      </c>
      <c r="H53" s="2">
        <f t="array" aca="1" ref="H53" ca="1">IF(O18=C18,SUM(IF(($BR$30:$BR$38=C18)*($BS$29:$CA$29=O21),$BS$30:$CA$38)),0)</f>
        <v>0</v>
      </c>
      <c r="I53" s="2">
        <f t="array" aca="1" ref="I53" ca="1">IF(O18=C18,SUM(IF(($BR$30:$BR$38=C18)*($BS$29:$CA$29=O22),$BS$30:$CA$38)),0)</f>
        <v>0</v>
      </c>
      <c r="J53" s="2">
        <f t="array" aca="1" ref="J53" ca="1">IF(O18=C18,SUM(IF(($BR$30:$BR$38=C18)*($BS$29:$CA$29=O23),$BS$30:$CA$38)),0)</f>
        <v>0</v>
      </c>
      <c r="K53" s="2">
        <f t="array" aca="1" ref="K53" ca="1">IF(O18=C18,SUM(IF(($BR$30:$BR$38=C18)*($BS$29:$CA$29=O$24),$BS$30:$CA$38)),0)</f>
        <v>0</v>
      </c>
      <c r="L53" s="2">
        <f t="array" aca="1" ref="L53" ca="1">IF(O18=C18,SUM(IF(($BR$30:$BR$38=C18)*($BS$29:$CA$29=O$25),$BS$30:$CA$38)),0)</f>
        <v>0</v>
      </c>
      <c r="M53" s="4">
        <f t="array" aca="1" ref="M53" ca="1">IF(P18=C18,SUM(IF(($BR$30:$BR$38=C18)*($BS$29:$CA$29=P17),$BS$30:$CA$38)),0)</f>
        <v>0</v>
      </c>
      <c r="N53" s="2">
        <f t="array" aca="1" ref="N53" ca="1">IF(P18=C18,SUM(IF(($BR$30:$BR$38=C18)*($BS$29:$CA$29=P19),$BS$30:$CA$38)),0)</f>
        <v>0</v>
      </c>
      <c r="O53" s="2">
        <f t="array" aca="1" ref="O53" ca="1">IF(P18=C18,SUM(IF(($BR$30:$BR$38=C18)*($BS$29:$CA$29=P20),$BS$30:$CA$38)),0)</f>
        <v>0</v>
      </c>
      <c r="P53" s="2">
        <f t="array" aca="1" ref="P53" ca="1">IF(P18=C18,SUM(IF(($BR$30:$BR$38=C18)*($BS$29:$CA$29=P21),$BS$30:$CA$38)),0)</f>
        <v>0</v>
      </c>
      <c r="Q53" s="2">
        <f t="array" aca="1" ref="Q53" ca="1">IF(P18=C18,SUM(IF(($BR$30:$BR$38=C18)*($BS$29:$CA$29=P22),$BS$30:$CA$38)),0)</f>
        <v>0</v>
      </c>
      <c r="R53" s="2">
        <f t="array" aca="1" ref="R53" ca="1">IF(P18=C18,SUM(IF(($BR$30:$BR$38=C18)*($BS$29:$CA$29=P23),$BS$30:$CA$38)),0)</f>
        <v>0</v>
      </c>
      <c r="S53" s="2">
        <f t="array" aca="1" ref="S53" ca="1">IF(P18=C18,SUM(IF(($BR$30:$BR$38=C18)*($BS$29:$CA$29=P$24),$BS$30:$CA$38)),0)</f>
        <v>0</v>
      </c>
      <c r="T53" s="2">
        <f t="array" aca="1" ref="T53" ca="1">IF(P18=C18,SUM(IF(($BR$30:$BR$38=C18)*($BS$29:$CA$29=P$25),$BS$30:$CA$38)),0)</f>
        <v>0</v>
      </c>
      <c r="U53" s="4">
        <f t="array" aca="1" ref="U53" ca="1">IF(Q18=C18,SUM(IF(($BR$30:$BR$38=C18)*($BS$29:$CA$29=Q17),$BS$30:$CA$38)),0)</f>
        <v>0</v>
      </c>
      <c r="V53" s="2">
        <f t="array" aca="1" ref="V53" ca="1">IF(Q18=C18,SUM(IF(($BR$30:$BR$38=C18)*($BS$29:$CA$29=Q19),$BS$30:$CA$38)),0)</f>
        <v>0</v>
      </c>
      <c r="W53" s="2">
        <f t="array" aca="1" ref="W53" ca="1">IF(Q18=C18,SUM(IF(($BR$30:$BR$38=C18)*($BS$29:$CA$29=Q20),$BS$30:$CA$38)),0)</f>
        <v>0</v>
      </c>
      <c r="X53" s="2">
        <f t="array" aca="1" ref="X53" ca="1">IF(Q18=C18,SUM(IF(($BR$30:$BR$38=C18)*($BS$29:$CA$29=Q21),$BS$30:$CA$38)),0)</f>
        <v>0</v>
      </c>
      <c r="Y53" s="2">
        <f t="array" aca="1" ref="Y53" ca="1">IF(Q18=C18,SUM(IF(($BR$30:$BR$38=C18)*($BS$29:$CA$29=Q22),$BS$30:$CA$38)),0)</f>
        <v>0</v>
      </c>
      <c r="Z53" s="2">
        <f t="array" aca="1" ref="Z53" ca="1">IF(Q18=C18,SUM(IF(($BR$30:$BR$38=C18)*($BS$29:$CA$29=Q23),$BS$30:$CA$38)),0)</f>
        <v>0</v>
      </c>
      <c r="AA53" s="2">
        <f t="array" aca="1" ref="AA53" ca="1">IF(Q18=C18,SUM(IF(($BR$30:$BR$38=C18)*($BS$29:$CA$29=Q$24),$BS$30:$CA$38)),0)</f>
        <v>0</v>
      </c>
      <c r="AB53" s="2">
        <f t="array" aca="1" ref="AB53" ca="1">IF(Q18=C18,SUM(IF(($BR$30:$BR$38=C18)*($BS$29:$CA$29=Q$25),$BS$30:$CA$38)),0)</f>
        <v>0</v>
      </c>
      <c r="AC53" s="4">
        <f t="array" aca="1" ref="AC53" ca="1">IF(R18=C18,SUM(IF(($BR$30:$BR$38=C18)*($BS$29:$CA$29=R17),$BS$30:$CA$38)),0)</f>
        <v>0</v>
      </c>
      <c r="AD53" s="2">
        <f t="array" aca="1" ref="AD53" ca="1">IF(R18=C18,SUM(IF(($BR$30:$BR$38=C18)*($BS$29:$CA$29=R19),$BS$30:$CA$38)),0)</f>
        <v>0</v>
      </c>
      <c r="AE53" s="2">
        <f t="array" aca="1" ref="AE53" ca="1">IF(R18=C18,SUM(IF(($BR$30:$BR$38=C18)*($BS$29:$CA$29=R20),$BS$30:$CA$38)),0)</f>
        <v>0</v>
      </c>
      <c r="AF53" s="2">
        <f t="array" aca="1" ref="AF53" ca="1">IF(R18=C18,SUM(IF(($BR$30:$BR$38=C18)*($BS$29:$CA$29=R21),$BS$30:$CA$38)),0)</f>
        <v>0</v>
      </c>
      <c r="AG53" s="2">
        <f t="array" aca="1" ref="AG53" ca="1">IF(R18=C18,SUM(IF(($BR$30:$BR$38=C18)*($BS$29:$CA$29=R22),$BS$30:$CA$38)),0)</f>
        <v>0</v>
      </c>
      <c r="AH53" s="2">
        <f t="array" aca="1" ref="AH53" ca="1">IF(R18=C18,SUM(IF(($BR$30:$BR$38=C18)*($BS$29:$CA$29=R23),$BS$30:$CA$38)),0)</f>
        <v>0</v>
      </c>
      <c r="AI53" s="2">
        <f t="array" aca="1" ref="AI53" ca="1">IF(R18=C18,SUM(IF(($BR$30:$BR$38=C18)*($BS$29:$CA$29=R$24),$BS$30:$CA$38)),0)</f>
        <v>0</v>
      </c>
      <c r="AJ53" s="2">
        <f t="array" aca="1" ref="AJ53" ca="1">IF(R18=C18,SUM(IF(($BR$30:$BR$38=C18)*($BS$29:$CA$29=R$25),$BS$30:$CA$38)),0)</f>
        <v>0</v>
      </c>
      <c r="AK53" s="4">
        <f t="array" aca="1" ref="AK53" ca="1">IF(S18=C18,SUM(IF(($BR$30:$BR$38=C18)*($BS$29:$CA$29=S17),$BS$30:$CA$38)),0)</f>
        <v>0</v>
      </c>
      <c r="AL53" s="2">
        <f t="array" aca="1" ref="AL53" ca="1">IF(S18=C18,SUM(IF(($BR$30:$BR$38=C18)*($BS$29:$CA$29=S19),$BS$30:$CA$38)),0)</f>
        <v>0</v>
      </c>
      <c r="AM53" s="2">
        <f t="array" aca="1" ref="AM53" ca="1">IF(S18=C18,SUM(IF(($BR$30:$BR$38=C18)*($BS$29:$CA$29=S20),$BS$30:$CA$38)),0)</f>
        <v>0</v>
      </c>
      <c r="AN53" s="2">
        <f t="array" aca="1" ref="AN53" ca="1">IF(S18=C18,SUM(IF(($BR$30:$BR$38=C18)*($BS$29:$CA$29=S21),$BS$30:$CA$38)),0)</f>
        <v>0</v>
      </c>
      <c r="AO53" s="2">
        <f t="array" aca="1" ref="AO53" ca="1">IF(S18=C18,SUM(IF(($BR$30:$BR$38=C18)*($BS$29:$CA$29=S22),$BS$30:$CA$38)),0)</f>
        <v>0</v>
      </c>
      <c r="AP53" s="2">
        <f t="array" aca="1" ref="AP53" ca="1">IF(S18=C18,SUM(IF(($BR$30:$BR$38=C18)*($BS$29:$CA$29=S23),$BS$30:$CA$38)),0)</f>
        <v>0</v>
      </c>
      <c r="AQ53" s="2">
        <f t="array" aca="1" ref="AQ53" ca="1">IF(S18=C18,SUM(IF(($BR$30:$BR$38=C18)*($BS$29:$CA$29=S$24),$BS$30:$CA$38)),0)</f>
        <v>0</v>
      </c>
      <c r="AR53" s="2">
        <f t="array" aca="1" ref="AR53" ca="1">IF(S18=C18,SUM(IF(($BR$30:$BR$38=C18)*($BS$29:$CA$29=S$25),$BS$30:$CA$38)),0)</f>
        <v>0</v>
      </c>
      <c r="AS53" s="4">
        <f t="array" aca="1" ref="AS53" ca="1">IF(T18=C18,SUM(IF(($BR$30:$BR$38=C18)*($BS$29:$CA$29=T17),$BS$30:$CA$38)),0)</f>
        <v>0</v>
      </c>
      <c r="AT53" s="2">
        <f t="array" aca="1" ref="AT53" ca="1">IF(T18=C18,SUM(IF(($BR$30:$BR$38=C18)*($BS$29:$CA$29=T19),$BS$30:$CA$38)),0)</f>
        <v>0</v>
      </c>
      <c r="AU53" s="2">
        <f t="array" aca="1" ref="AU53" ca="1">IF(T18=C18,SUM(IF(($BR$30:$BR$38=C18)*($BS$29:$CA$29=T20),$BS$30:$CA$38)),0)</f>
        <v>0</v>
      </c>
      <c r="AV53" s="2">
        <f t="array" aca="1" ref="AV53" ca="1">IF(T18=C18,SUM(IF(($BR$30:$BR$38=C18)*($BS$29:$CA$29=T21),$BS$30:$CA$38)),0)</f>
        <v>0</v>
      </c>
      <c r="AW53" s="2">
        <f t="array" aca="1" ref="AW53" ca="1">IF(T18=C18,SUM(IF(($BR$30:$BR$38=C18)*($BS$29:$CA$29=T22),$BS$30:$CA$38)),0)</f>
        <v>0</v>
      </c>
      <c r="AX53" s="2">
        <f t="array" aca="1" ref="AX53" ca="1">IF(T18=C18,SUM(IF(($BR$30:$BR$38=C18)*($BS$29:$CA$29=T23),$BS$30:$CA$38)),0)</f>
        <v>0</v>
      </c>
      <c r="AY53" s="2">
        <f t="array" aca="1" ref="AY53" ca="1">IF(T18=C18,SUM(IF(($BR$30:$BR$38=C18)*($BS$29:$CA$29=T$24),$BS$30:$CA$38)),0)</f>
        <v>0</v>
      </c>
      <c r="AZ53" s="2">
        <f t="array" aca="1" ref="AZ53" ca="1">IF(T18=C18,SUM(IF(($BR$30:$BR$38=C18)*($BS$29:$CA$29=T$25),$BS$30:$CA$38)),0)</f>
        <v>0</v>
      </c>
      <c r="BA53" s="4">
        <f t="array" aca="1" ref="BA53" ca="1">IF(U18=C18,SUM(IF(($BR$30:$BR$38=C18)*($BS$29:$CA$29=U$17),$BS$30:$CA$38)),0)</f>
        <v>0</v>
      </c>
      <c r="BB53" s="2">
        <f t="array" aca="1" ref="BB53" ca="1">IF(U18=C18,SUM(IF(($BR$30:$BR$38=C18)*($BS$29:$CA$29=U$19),$BS$30:$CA$38)),0)</f>
        <v>0</v>
      </c>
      <c r="BC53" s="2">
        <f t="array" aca="1" ref="BC53" ca="1">IF(U18=C18,SUM(IF(($BR$30:$BR$38=C18)*($BS$29:$CA$29=U$20),$BS$30:$CA$38)),0)</f>
        <v>0</v>
      </c>
      <c r="BD53" s="2">
        <f t="array" aca="1" ref="BD53" ca="1">IF(U18=C18,SUM(IF(($BR$30:$BR$38=C18)*($BS$29:$CA$29=U$21),$BS$30:$CA$38)),0)</f>
        <v>0</v>
      </c>
      <c r="BE53" s="2">
        <f t="array" aca="1" ref="BE53" ca="1">IF(U18=C18,SUM(IF(($BR$30:$BR$38=C18)*($BS$29:$CA$29=U$22),$BS$30:$CA$38)),0)</f>
        <v>0</v>
      </c>
      <c r="BF53" s="2">
        <f t="array" aca="1" ref="BF53" ca="1">IF(U18=C18,SUM(IF(($BR$30:$BR$38=C18)*($BS$29:$CA$29=U$23),$BS$30:$CA$38)),0)</f>
        <v>0</v>
      </c>
      <c r="BG53" s="2">
        <f t="array" aca="1" ref="BG53" ca="1">IF(U18=C18,SUM(IF(($BR$30:$BR$38=C18)*($BS$29:$CA$29=U$24),$BS$30:$CA$38)),0)</f>
        <v>0</v>
      </c>
      <c r="BH53" s="2">
        <f t="array" aca="1" ref="BH53" ca="1">IF(U18=C18,SUM(IF(($BR$30:$BR$38=C18)*($BS$29:$CA$29=U$25),$BS$30:$CA$38)),0)</f>
        <v>0</v>
      </c>
      <c r="BI53" s="4">
        <f t="array" aca="1" ref="BI53" ca="1">IF(V18=C18,SUM(IF(($BR$30:$BR$38=C18)*($BS$29:$CA$29=V$17),$BS$30:$CA$38)),0)</f>
        <v>0</v>
      </c>
      <c r="BJ53" s="2">
        <f t="array" aca="1" ref="BJ53" ca="1">IF(V18=C18,SUM(IF(($BR$30:$BR$38=C18)*($BS$29:$CA$29=V$19),$BS$30:$CA$38)),0)</f>
        <v>0</v>
      </c>
      <c r="BK53" s="2">
        <f t="array" aca="1" ref="BK53" ca="1">IF(V18=C18,SUM(IF(($BR$30:$BR$38=C18)*($BS$29:$CA$29=V$20),$BS$30:$CA$38)),0)</f>
        <v>0</v>
      </c>
      <c r="BL53" s="2">
        <f t="array" aca="1" ref="BL53" ca="1">IF(V18=C18,SUM(IF(($BR$30:$BR$38=C18)*($BS$29:$CA$29=V$21),$BS$30:$CA$38)),0)</f>
        <v>0</v>
      </c>
      <c r="BM53" s="2">
        <f t="array" aca="1" ref="BM53" ca="1">IF(V18=C18,SUM(IF(($BR$30:$BR$38=C18)*($BS$29:$CA$29=V$22),$BS$30:$CA$38)),0)</f>
        <v>0</v>
      </c>
      <c r="BN53" s="2">
        <f t="array" aca="1" ref="BN53" ca="1">IF(V18=C18,SUM(IF(($BR$30:$BR$38=C18)*($BS$29:$CA$29=V$23),$BS$30:$CA$38)),0)</f>
        <v>0</v>
      </c>
      <c r="BO53" s="2">
        <f t="array" aca="1" ref="BO53" ca="1">IF(V18=C18,SUM(IF(($BR$30:$BR$38=C18)*($BS$29:$CA$29=V$24),$BS$30:$CA$38)),0)</f>
        <v>0</v>
      </c>
      <c r="BP53" s="13">
        <f t="array" aca="1" ref="BP53" ca="1">IF(V18=C18,SUM(IF(($BR$30:$BR$38=C18)*($BS$29:$CA$29=V$25),$BS$30:$CA$38)),0)</f>
        <v>0</v>
      </c>
      <c r="BR53" s="2" t="str">
        <f t="shared" ca="1" si="61"/>
        <v>Thun 13_2</v>
      </c>
      <c r="BS53" s="7">
        <f t="shared" ref="BS53:BU60" ca="1" si="63">SUMIFS($AE$64:$AE$135,$V$64:$V$135,$BR53,$W$64:$W$135,BS$51)+SUMIFS($AF$64:$AF$135,$W$64:$W$135,$BR53,$V$64:$V$135,BS$51)</f>
        <v>3</v>
      </c>
      <c r="BT53" s="5"/>
      <c r="BU53" s="6">
        <f ca="1">SUMIFS($AE$64:$AE$135,$V$64:$V$135,$BR53,$W$64:$W$135,BU$51)+SUMIFS($AF$64:$AF$135,$W$64:$W$135,$BR53,$V$64:$V$135,BU$51)</f>
        <v>3</v>
      </c>
      <c r="BV53" s="6">
        <f ca="1">SUMIFS($AE$64:$AE$135,$V$64:$V$135,$BR53,$W$64:$W$135,BV$51)+SUMIFS($AF$64:$AF$135,$W$64:$W$135,$BR53,$V$64:$V$135,BV$51)</f>
        <v>3</v>
      </c>
      <c r="BW53" s="6">
        <f ca="1">SUMIFS($AE$64:$AE$135,$V$64:$V$135,$BR53,$W$64:$W$135,BW$51)+SUMIFS($AF$64:$AF$135,$W$64:$W$135,$BR53,$V$64:$V$135,BW$51)</f>
        <v>0</v>
      </c>
      <c r="BX53" s="6">
        <f ca="1">SUMIFS($AE$64:$AE$135,$V$64:$V$135,$BR53,$W$64:$W$135,BX$51)+SUMIFS($AF$64:$AF$135,$W$64:$W$135,$BR53,$V$64:$V$135,BX$51)</f>
        <v>0</v>
      </c>
      <c r="BY53" s="6">
        <f ca="1">SUMIFS($AE$64:$AE$135,$V$64:$V$135,$BR53,$W$64:$W$135,BY$51)+SUMIFS($AF$64:$AF$135,$W$64:$W$135,$BR53,$V$64:$V$135,BY$51)</f>
        <v>0</v>
      </c>
      <c r="BZ53" s="6">
        <f t="shared" ca="1" si="62"/>
        <v>0</v>
      </c>
      <c r="CA53" s="6">
        <f t="shared" ca="1" si="62"/>
        <v>0</v>
      </c>
    </row>
    <row r="54" spans="2:79" s="2" customFormat="1" x14ac:dyDescent="0.25">
      <c r="E54" s="12">
        <f t="array" aca="1" ref="E54" ca="1">IF(O19=C19,SUM(IF(($BR$30:$BR$38=C19)*($BS$29:$CA$29=O17),$BS$30:$CA$38)),0)</f>
        <v>0</v>
      </c>
      <c r="F54" s="2">
        <f t="array" aca="1" ref="F54" ca="1">IF(O19=C19,SUM(IF(($BR$30:$BR$38=C19)*($BS$29:$CA$29=O18),$BS$30:$CA$38)),0)</f>
        <v>0</v>
      </c>
      <c r="G54" s="2">
        <f t="array" aca="1" ref="G54" ca="1">IF(O19=C19,SUM(IF(($BR$30:$BR$38=C19)*($BS$29:$CA$29=O20),$BS$30:$CA$38)),0)</f>
        <v>0</v>
      </c>
      <c r="H54" s="2">
        <f t="array" aca="1" ref="H54" ca="1">IF(O19=C19,SUM(IF(($BR$30:$BR$38=C19)*($BS$29:$CA$29=O21),$BS$30:$CA$38)),0)</f>
        <v>0</v>
      </c>
      <c r="I54" s="2">
        <f t="array" aca="1" ref="I54" ca="1">IF(O19=C19,SUM(IF(($BR$30:$BR$38=C19)*($BS$29:$CA$29=O22),$BS$30:$CA$38)),0)</f>
        <v>0</v>
      </c>
      <c r="J54" s="2">
        <f t="array" aca="1" ref="J54" ca="1">IF(O19=C19,SUM(IF(($BR$30:$BR$38=C19)*($BS$29:$CA$29=O23),$BS$30:$CA$38)),0)</f>
        <v>0</v>
      </c>
      <c r="K54" s="2">
        <f t="array" aca="1" ref="K54" ca="1">IF(O19=C19,SUM(IF(($BR$30:$BR$38=C19)*($BS$29:$CA$29=O$24),$BS$30:$CA$38)),0)</f>
        <v>0</v>
      </c>
      <c r="L54" s="2">
        <f t="array" aca="1" ref="L54" ca="1">IF(O19=C19,SUM(IF(($BR$30:$BR$38=C19)*($BS$29:$CA$29=O$25),$BS$30:$CA$38)),0)</f>
        <v>0</v>
      </c>
      <c r="M54" s="4">
        <f t="array" aca="1" ref="M54" ca="1">IF(P19=C19,SUM(IF(($BR$30:$BR$38=C19)*($BS$29:$CA$29=P17),$BS$30:$CA$38)),0)</f>
        <v>0</v>
      </c>
      <c r="N54" s="2">
        <f t="array" aca="1" ref="N54" ca="1">IF(P19=C19,SUM(IF(($BR$30:$BR$38=C19)*($BS$29:$CA$29=P18),$BS$30:$CA$38)),0)</f>
        <v>0</v>
      </c>
      <c r="O54" s="2">
        <f t="array" aca="1" ref="O54" ca="1">IF(P19=C19,SUM(IF(($BR$30:$BR$38=C19)*($BS$29:$CA$29=P20),$BS$30:$CA$38)),0)</f>
        <v>0</v>
      </c>
      <c r="P54" s="2">
        <f t="array" aca="1" ref="P54" ca="1">IF(P19=C19,SUM(IF(($BR$30:$BR$38=C19)*($BS$29:$CA$29=P21),$BS$30:$CA$38)),0)</f>
        <v>0</v>
      </c>
      <c r="Q54" s="2">
        <f t="array" aca="1" ref="Q54" ca="1">IF(P19=C19,SUM(IF(($BR$30:$BR$38=C19)*($BS$29:$CA$29=P22),$BS$30:$CA$38)),0)</f>
        <v>0</v>
      </c>
      <c r="R54" s="2">
        <f t="array" aca="1" ref="R54" ca="1">IF(P19=C19,SUM(IF(($BR$30:$BR$38=C19)*($BS$29:$CA$29=P23),$BS$30:$CA$38)),0)</f>
        <v>0</v>
      </c>
      <c r="S54" s="2">
        <f t="array" aca="1" ref="S54" ca="1">IF(P19=C19,SUM(IF(($BR$30:$BR$38=C19)*($BS$29:$CA$29=P$24),$BS$30:$CA$38)),0)</f>
        <v>0</v>
      </c>
      <c r="T54" s="2">
        <f t="array" aca="1" ref="T54" ca="1">IF(P19=C19,SUM(IF(($BR$30:$BR$38=C19)*($BS$29:$CA$29=P$25),$BS$30:$CA$38)),0)</f>
        <v>0</v>
      </c>
      <c r="U54" s="4">
        <f t="array" aca="1" ref="U54" ca="1">IF(Q19=C19,SUM(IF(($BR$30:$BR$38=C19)*($BS$29:$CA$29=Q17),$BS$30:$CA$38)),0)</f>
        <v>0</v>
      </c>
      <c r="V54" s="2">
        <f t="array" aca="1" ref="V54" ca="1">IF(Q19=C19,SUM(IF(($BR$30:$BR$38=C19)*($BS$29:$CA$29=Q18),$BS$30:$CA$38)),0)</f>
        <v>0</v>
      </c>
      <c r="W54" s="2">
        <f t="array" aca="1" ref="W54" ca="1">IF(Q19=C19,SUM(IF(($BR$30:$BR$38=C19)*($BS$29:$CA$29=Q20),$BS$30:$CA$38)),0)</f>
        <v>0</v>
      </c>
      <c r="X54" s="2">
        <f t="array" aca="1" ref="X54" ca="1">IF(Q19=C19,SUM(IF(($BR$30:$BR$38=C19)*($BS$29:$CA$29=Q21),$BS$30:$CA$38)),0)</f>
        <v>0</v>
      </c>
      <c r="Y54" s="2">
        <f t="array" aca="1" ref="Y54" ca="1">IF(Q19=C19,SUM(IF(($BR$30:$BR$38=C19)*($BS$29:$CA$29=Q22),$BS$30:$CA$38)),0)</f>
        <v>0</v>
      </c>
      <c r="Z54" s="2">
        <f t="array" aca="1" ref="Z54" ca="1">IF(Q19=C19,SUM(IF(($BR$30:$BR$38=C19)*($BS$29:$CA$29=Q23),$BS$30:$CA$38)),0)</f>
        <v>0</v>
      </c>
      <c r="AA54" s="2">
        <f t="array" aca="1" ref="AA54" ca="1">IF(Q19=C19,SUM(IF(($BR$30:$BR$38=C19)*($BS$29:$CA$29=Q$24),$BS$30:$CA$38)),0)</f>
        <v>0</v>
      </c>
      <c r="AB54" s="2">
        <f t="array" aca="1" ref="AB54" ca="1">IF(Q19=C19,SUM(IF(($BR$30:$BR$38=C19)*($BS$29:$CA$29=Q$25),$BS$30:$CA$38)),0)</f>
        <v>0</v>
      </c>
      <c r="AC54" s="4">
        <f t="array" aca="1" ref="AC54" ca="1">IF(R19=C19,SUM(IF(($BR$30:$BR$38=C19)*($BS$29:$CA$29=R17),$BS$30:$CA$38)),0)</f>
        <v>0</v>
      </c>
      <c r="AD54" s="2">
        <f t="array" aca="1" ref="AD54" ca="1">IF(R19=C19,SUM(IF(($BR$30:$BR$38=C19)*($BS$29:$CA$29=R18),$BS$30:$CA$38)),0)</f>
        <v>0</v>
      </c>
      <c r="AE54" s="2">
        <f t="array" aca="1" ref="AE54" ca="1">IF(R19=C19,SUM(IF(($BR$30:$BR$38=C19)*($BS$29:$CA$29=R20),$BS$30:$CA$38)),0)</f>
        <v>0</v>
      </c>
      <c r="AF54" s="2">
        <f t="array" aca="1" ref="AF54" ca="1">IF(R19=C19,SUM(IF(($BR$30:$BR$38=C19)*($BS$29:$CA$29=R21),$BS$30:$CA$38)),0)</f>
        <v>0</v>
      </c>
      <c r="AG54" s="2">
        <f t="array" aca="1" ref="AG54" ca="1">IF(R19=C19,SUM(IF(($BR$30:$BR$38=C19)*($BS$29:$CA$29=R22),$BS$30:$CA$38)),0)</f>
        <v>0</v>
      </c>
      <c r="AH54" s="2">
        <f t="array" aca="1" ref="AH54" ca="1">IF(R19=C19,SUM(IF(($BR$30:$BR$38=C19)*($BS$29:$CA$29=R23),$BS$30:$CA$38)),0)</f>
        <v>0</v>
      </c>
      <c r="AI54" s="2">
        <f t="array" aca="1" ref="AI54" ca="1">IF(R19=C19,SUM(IF(($BR$30:$BR$38=C19)*($BS$29:$CA$29=R$24),$BS$30:$CA$38)),0)</f>
        <v>0</v>
      </c>
      <c r="AJ54" s="2">
        <f t="array" aca="1" ref="AJ54" ca="1">IF(R19=C19,SUM(IF(($BR$30:$BR$38=C19)*($BS$29:$CA$29=R$25),$BS$30:$CA$38)),0)</f>
        <v>0</v>
      </c>
      <c r="AK54" s="4">
        <f t="array" aca="1" ref="AK54" ca="1">IF(S19=C19,SUM(IF(($BR$30:$BR$38=C19)*($BS$29:$CA$29=S17),$BS$30:$CA$38)),0)</f>
        <v>0</v>
      </c>
      <c r="AL54" s="2">
        <f t="array" aca="1" ref="AL54" ca="1">IF(S19=C19,SUM(IF(($BR$30:$BR$38=C19)*($BS$29:$CA$29=S18),$BS$30:$CA$38)),0)</f>
        <v>0</v>
      </c>
      <c r="AM54" s="2">
        <f t="array" aca="1" ref="AM54" ca="1">IF(S19=C19,SUM(IF(($BR$30:$BR$38=C19)*($BS$29:$CA$29=S20),$BS$30:$CA$38)),0)</f>
        <v>0</v>
      </c>
      <c r="AN54" s="2">
        <f t="array" aca="1" ref="AN54" ca="1">IF(S19=C19,SUM(IF(($BR$30:$BR$38=C19)*($BS$29:$CA$29=S21),$BS$30:$CA$38)),0)</f>
        <v>0</v>
      </c>
      <c r="AO54" s="2">
        <f t="array" aca="1" ref="AO54" ca="1">IF(S19=C19,SUM(IF(($BR$30:$BR$38=C19)*($BS$29:$CA$29=S22),$BS$30:$CA$38)),0)</f>
        <v>0</v>
      </c>
      <c r="AP54" s="2">
        <f t="array" aca="1" ref="AP54" ca="1">IF(S19=C19,SUM(IF(($BR$30:$BR$38=C19)*($BS$29:$CA$29=S23),$BS$30:$CA$38)),0)</f>
        <v>0</v>
      </c>
      <c r="AQ54" s="2">
        <f t="array" aca="1" ref="AQ54" ca="1">IF(S19=C19,SUM(IF(($BR$30:$BR$38=C19)*($BS$29:$CA$29=S$24),$BS$30:$CA$38)),0)</f>
        <v>0</v>
      </c>
      <c r="AR54" s="2">
        <f t="array" aca="1" ref="AR54" ca="1">IF(S19=C19,SUM(IF(($BR$30:$BR$38=C19)*($BS$29:$CA$29=S$25),$BS$30:$CA$38)),0)</f>
        <v>0</v>
      </c>
      <c r="AS54" s="4">
        <f t="array" aca="1" ref="AS54" ca="1">IF(T19=C19,SUM(IF(($BR$30:$BR$38=C19)*($BS$29:$CA$29=T17),$BS$30:$CA$38)),0)</f>
        <v>0</v>
      </c>
      <c r="AT54" s="2">
        <f t="array" aca="1" ref="AT54" ca="1">IF(T19=C19,SUM(IF(($BR$30:$BR$38=C19)*($BS$29:$CA$29=T18),$BS$30:$CA$38)),0)</f>
        <v>0</v>
      </c>
      <c r="AU54" s="2">
        <f t="array" aca="1" ref="AU54" ca="1">IF(T19=C19,SUM(IF(($BR$30:$BR$38=C19)*($BS$29:$CA$29=T20),$BS$30:$CA$38)),0)</f>
        <v>0</v>
      </c>
      <c r="AV54" s="2">
        <f t="array" aca="1" ref="AV54" ca="1">IF(T19=C19,SUM(IF(($BR$30:$BR$38=C19)*($BS$29:$CA$29=T21),$BS$30:$CA$38)),0)</f>
        <v>0</v>
      </c>
      <c r="AW54" s="2">
        <f t="array" aca="1" ref="AW54" ca="1">IF(T19=C19,SUM(IF(($BR$30:$BR$38=C19)*($BS$29:$CA$29=T22),$BS$30:$CA$38)),0)</f>
        <v>0</v>
      </c>
      <c r="AX54" s="2">
        <f t="array" aca="1" ref="AX54" ca="1">IF(T19=C19,SUM(IF(($BR$30:$BR$38=C19)*($BS$29:$CA$29=T23),$BS$30:$CA$38)),0)</f>
        <v>0</v>
      </c>
      <c r="AY54" s="2">
        <f t="array" aca="1" ref="AY54" ca="1">IF(T19=C19,SUM(IF(($BR$30:$BR$38=C19)*($BS$29:$CA$29=T$24),$BS$30:$CA$38)),0)</f>
        <v>0</v>
      </c>
      <c r="AZ54" s="2">
        <f t="array" aca="1" ref="AZ54" ca="1">IF(T19=C19,SUM(IF(($BR$30:$BR$38=C19)*($BS$29:$CA$29=T$25),$BS$30:$CA$38)),0)</f>
        <v>0</v>
      </c>
      <c r="BA54" s="4">
        <f t="array" aca="1" ref="BA54" ca="1">IF(U19=C19,SUM(IF(($BR$30:$BR$38=C19)*($BS$29:$CA$29=U$17),$BS$30:$CA$38)),0)</f>
        <v>0</v>
      </c>
      <c r="BB54" s="2">
        <f t="array" aca="1" ref="BB54" ca="1">IF(U19=C19,SUM(IF(($BR$30:$BR$38=C19)*($BS$29:$CA$29=U$18),$BS$30:$CA$38)),0)</f>
        <v>0</v>
      </c>
      <c r="BC54" s="2">
        <f t="array" aca="1" ref="BC54" ca="1">IF(U19=C19,SUM(IF(($BR$30:$BR$38=C19)*($BS$29:$CA$29=U$20),$BS$30:$CA$38)),0)</f>
        <v>0</v>
      </c>
      <c r="BD54" s="2">
        <f t="array" aca="1" ref="BD54" ca="1">IF(U19=C19,SUM(IF(($BR$30:$BR$38=C19)*($BS$29:$CA$29=U$21),$BS$30:$CA$38)),0)</f>
        <v>0</v>
      </c>
      <c r="BE54" s="2">
        <f t="array" aca="1" ref="BE54" ca="1">IF(U19=C19,SUM(IF(($BR$30:$BR$38=C19)*($BS$29:$CA$29=U$22),$BS$30:$CA$38)),0)</f>
        <v>0</v>
      </c>
      <c r="BF54" s="2">
        <f t="array" aca="1" ref="BF54" ca="1">IF(U19=C19,SUM(IF(($BR$30:$BR$38=C19)*($BS$29:$CA$29=U$23),$BS$30:$CA$38)),0)</f>
        <v>0</v>
      </c>
      <c r="BG54" s="2">
        <f t="array" aca="1" ref="BG54" ca="1">IF(U19=C19,SUM(IF(($BR$30:$BR$38=C19)*($BS$29:$CA$29=U$24),$BS$30:$CA$38)),0)</f>
        <v>0</v>
      </c>
      <c r="BH54" s="2">
        <f t="array" aca="1" ref="BH54" ca="1">IF(U19=C19,SUM(IF(($BR$30:$BR$38=C19)*($BS$29:$CA$29=U$25),$BS$30:$CA$38)),0)</f>
        <v>0</v>
      </c>
      <c r="BI54" s="4">
        <f t="array" aca="1" ref="BI54" ca="1">IF(V19=C19,SUM(IF(($BR$30:$BR$38=C19)*($BS$29:$CA$29=V$17),$BS$30:$CA$38)),0)</f>
        <v>0</v>
      </c>
      <c r="BJ54" s="2">
        <f t="array" aca="1" ref="BJ54" ca="1">IF(V19=C19,SUM(IF(($BR$30:$BR$38=C19)*($BS$29:$CA$29=V$18),$BS$30:$CA$38)),0)</f>
        <v>0</v>
      </c>
      <c r="BK54" s="2">
        <f t="array" aca="1" ref="BK54" ca="1">IF(V19=C19,SUM(IF(($BR$30:$BR$38=C19)*($BS$29:$CA$29=V$20),$BS$30:$CA$38)),0)</f>
        <v>0</v>
      </c>
      <c r="BL54" s="2">
        <f t="array" aca="1" ref="BL54" ca="1">IF(V19=C19,SUM(IF(($BR$30:$BR$38=C19)*($BS$29:$CA$29=V$21),$BS$30:$CA$38)),0)</f>
        <v>0</v>
      </c>
      <c r="BM54" s="2">
        <f t="array" aca="1" ref="BM54" ca="1">IF(V19=C19,SUM(IF(($BR$30:$BR$38=C19)*($BS$29:$CA$29=V$22),$BS$30:$CA$38)),0)</f>
        <v>0</v>
      </c>
      <c r="BN54" s="2">
        <f t="array" aca="1" ref="BN54" ca="1">IF(V19=C19,SUM(IF(($BR$30:$BR$38=C19)*($BS$29:$CA$29=V$23),$BS$30:$CA$38)),0)</f>
        <v>0</v>
      </c>
      <c r="BO54" s="2">
        <f t="array" aca="1" ref="BO54" ca="1">IF(V19=C19,SUM(IF(($BR$30:$BR$38=C19)*($BS$29:$CA$29=V$24),$BS$30:$CA$38)),0)</f>
        <v>0</v>
      </c>
      <c r="BP54" s="13">
        <f t="array" aca="1" ref="BP54" ca="1">IF(V19=C19,SUM(IF(($BR$30:$BR$38=C19)*($BS$29:$CA$29=V$25),$BS$30:$CA$38)),0)</f>
        <v>0</v>
      </c>
      <c r="BR54" s="2" t="str">
        <f t="shared" ca="1" si="61"/>
        <v>Murten 2</v>
      </c>
      <c r="BS54" s="7">
        <f t="shared" ca="1" si="63"/>
        <v>0</v>
      </c>
      <c r="BT54" s="7">
        <f t="shared" ca="1" si="63"/>
        <v>0</v>
      </c>
      <c r="BU54" s="5"/>
      <c r="BV54" s="6">
        <f ca="1">SUMIFS($AE$64:$AE$135,$V$64:$V$135,$BR54,$W$64:$W$135,BV$51)+SUMIFS($AF$64:$AF$135,$W$64:$W$135,$BR54,$V$64:$V$135,BV$51)</f>
        <v>0</v>
      </c>
      <c r="BW54" s="6">
        <f ca="1">SUMIFS($AE$64:$AE$135,$V$64:$V$135,$BR54,$W$64:$W$135,BW$51)+SUMIFS($AF$64:$AF$135,$W$64:$W$135,$BR54,$V$64:$V$135,BW$51)</f>
        <v>0</v>
      </c>
      <c r="BX54" s="6">
        <f ca="1">SUMIFS($AE$64:$AE$135,$V$64:$V$135,$BR54,$W$64:$W$135,BX$51)+SUMIFS($AF$64:$AF$135,$W$64:$W$135,$BR54,$V$64:$V$135,BX$51)</f>
        <v>0</v>
      </c>
      <c r="BY54" s="6">
        <f ca="1">SUMIFS($AE$64:$AE$135,$V$64:$V$135,$BR54,$W$64:$W$135,BY$51)+SUMIFS($AF$64:$AF$135,$W$64:$W$135,$BR54,$V$64:$V$135,BY$51)</f>
        <v>0</v>
      </c>
      <c r="BZ54" s="6">
        <f t="shared" ca="1" si="62"/>
        <v>0</v>
      </c>
      <c r="CA54" s="6">
        <f t="shared" ca="1" si="62"/>
        <v>0</v>
      </c>
    </row>
    <row r="55" spans="2:79" s="2" customFormat="1" x14ac:dyDescent="0.25">
      <c r="E55" s="12">
        <f t="array" aca="1" ref="E55" ca="1">IF(O20=C20,SUM(IF(($BR$30:$BR$38=C20)*($BS$29:$CA$29=O17),$BS$30:$CA$38)),0)</f>
        <v>0</v>
      </c>
      <c r="F55" s="2">
        <f t="array" aca="1" ref="F55" ca="1">IF(O20=C20,SUM(IF(($BR$30:$BR$38=C20)*($BS$29:$CA$29=O18),$BS$30:$CA$38)),0)</f>
        <v>0</v>
      </c>
      <c r="G55" s="2">
        <f t="array" aca="1" ref="G55" ca="1">IF(O20=C20,SUM(IF(($BR$30:$BR$38=C20)*($BS$29:$CA$29=O19),$BS$30:$CA$38)),0)</f>
        <v>0</v>
      </c>
      <c r="H55" s="2">
        <f t="array" aca="1" ref="H55" ca="1">IF(O20=C20,SUM(IF(($BR$30:$BR$38=C20)*($BS$29:$CA$29=O21),$BS$30:$CA$38)),0)</f>
        <v>0</v>
      </c>
      <c r="I55" s="2">
        <f t="array" aca="1" ref="I55" ca="1">IF(O20=C20,SUM(IF(($BR$30:$BR$38=C20)*($BS$29:$CA$29=O22),$BS$30:$CA$38)),0)</f>
        <v>0</v>
      </c>
      <c r="J55" s="2">
        <f t="array" aca="1" ref="J55" ca="1">IF(O20=C20,SUM(IF(($BR$30:$BR$38=C20)*($BS$29:$CA$29=O23),$BS$30:$CA$38)),0)</f>
        <v>0</v>
      </c>
      <c r="K55" s="2">
        <f t="array" aca="1" ref="K55" ca="1">IF(O20=C20,SUM(IF(($BR$30:$BR$38=C20)*($BS$29:$CA$29=O$24),$BS$30:$CA$38)),0)</f>
        <v>0</v>
      </c>
      <c r="L55" s="2">
        <f t="array" aca="1" ref="L55" ca="1">IF(O20=C20,SUM(IF(($BR$30:$BR$38=C20)*($BS$29:$CA$29=O$25),$BS$30:$CA$38)),0)</f>
        <v>0</v>
      </c>
      <c r="M55" s="4">
        <f t="array" aca="1" ref="M55" ca="1">IF(P20=C20,SUM(IF(($BR$30:$BR$38=C20)*($BS$29:$CA$29=P17),$BS$30:$CA$38)),0)</f>
        <v>0</v>
      </c>
      <c r="N55" s="2">
        <f t="array" aca="1" ref="N55" ca="1">IF(P20=C20,SUM(IF(($BR$30:$BR$38=C20)*($BS$29:$CA$29=P18),$BS$30:$CA$38)),0)</f>
        <v>0</v>
      </c>
      <c r="O55" s="2">
        <f t="array" aca="1" ref="O55" ca="1">IF(P20=C20,SUM(IF(($BR$30:$BR$38=C20)*($BS$29:$CA$29=P19),$BS$30:$CA$38)),0)</f>
        <v>0</v>
      </c>
      <c r="P55" s="2">
        <f t="array" aca="1" ref="P55" ca="1">IF(P20=C20,SUM(IF(($BR$30:$BR$38=C20)*($BS$29:$CA$29=P21),$BS$30:$CA$38)),0)</f>
        <v>0</v>
      </c>
      <c r="Q55" s="2">
        <f t="array" aca="1" ref="Q55" ca="1">IF(P20=C20,SUM(IF(($BR$30:$BR$38=C20)*($BS$29:$CA$29=P22),$BS$30:$CA$38)),0)</f>
        <v>0</v>
      </c>
      <c r="R55" s="2">
        <f t="array" aca="1" ref="R55" ca="1">IF(P20=C20,SUM(IF(($BR$30:$BR$38=C20)*($BS$29:$CA$29=P23),$BS$30:$CA$38)),0)</f>
        <v>0</v>
      </c>
      <c r="S55" s="2">
        <f t="array" aca="1" ref="S55" ca="1">IF(P20=C20,SUM(IF(($BR$30:$BR$38=C20)*($BS$29:$CA$29=P$24),$BS$30:$CA$38)),0)</f>
        <v>0</v>
      </c>
      <c r="T55" s="2">
        <f t="array" aca="1" ref="T55" ca="1">IF(P20=C20,SUM(IF(($BR$30:$BR$38=C20)*($BS$29:$CA$29=P$25),$BS$30:$CA$38)),0)</f>
        <v>0</v>
      </c>
      <c r="U55" s="4">
        <f t="array" aca="1" ref="U55" ca="1">IF(Q20=C20,SUM(IF(($BR$30:$BR$38=C20)*($BS$29:$CA$29=Q17),$BS$30:$CA$38)),0)</f>
        <v>0</v>
      </c>
      <c r="V55" s="2">
        <f t="array" aca="1" ref="V55" ca="1">IF(Q20=C20,SUM(IF(($BR$30:$BR$38=C20)*($BS$29:$CA$29=Q18),$BS$30:$CA$38)),0)</f>
        <v>0</v>
      </c>
      <c r="W55" s="2">
        <f t="array" aca="1" ref="W55" ca="1">IF(Q20=C20,SUM(IF(($BR$30:$BR$38=C20)*($BS$29:$CA$29=Q19),$BS$30:$CA$38)),0)</f>
        <v>0</v>
      </c>
      <c r="X55" s="2">
        <f t="array" aca="1" ref="X55" ca="1">IF(Q20=C20,SUM(IF(($BR$30:$BR$38=C20)*($BS$29:$CA$29=Q21),$BS$30:$CA$38)),0)</f>
        <v>0</v>
      </c>
      <c r="Y55" s="2">
        <f t="array" aca="1" ref="Y55" ca="1">IF(Q20=C20,SUM(IF(($BR$30:$BR$38=C20)*($BS$29:$CA$29=Q22),$BS$30:$CA$38)),0)</f>
        <v>0</v>
      </c>
      <c r="Z55" s="2">
        <f t="array" aca="1" ref="Z55" ca="1">IF(Q20=C20,SUM(IF(($BR$30:$BR$38=C20)*($BS$29:$CA$29=Q23),$BS$30:$CA$38)),0)</f>
        <v>0</v>
      </c>
      <c r="AA55" s="2">
        <f t="array" aca="1" ref="AA55" ca="1">IF(Q20=C20,SUM(IF(($BR$30:$BR$38=C20)*($BS$29:$CA$29=Q$24),$BS$30:$CA$38)),0)</f>
        <v>0</v>
      </c>
      <c r="AB55" s="2">
        <f t="array" aca="1" ref="AB55" ca="1">IF(Q20=C20,SUM(IF(($BR$30:$BR$38=C20)*($BS$29:$CA$29=Q$25),$BS$30:$CA$38)),0)</f>
        <v>0</v>
      </c>
      <c r="AC55" s="4">
        <f t="array" aca="1" ref="AC55" ca="1">IF(R20=C20,SUM(IF(($BR$30:$BR$38=C20)*($BS$29:$CA$29=R17),$BS$30:$CA$38)),0)</f>
        <v>0</v>
      </c>
      <c r="AD55" s="2">
        <f t="array" aca="1" ref="AD55" ca="1">IF(R20=C20,SUM(IF(($BR$30:$BR$38=C20)*($BS$29:$CA$29=R18),$BS$30:$CA$38)),0)</f>
        <v>0</v>
      </c>
      <c r="AE55" s="2">
        <f t="array" aca="1" ref="AE55" ca="1">IF(R20=C20,SUM(IF(($BR$30:$BR$38=C20)*($BS$29:$CA$29=R19),$BS$30:$CA$38)),0)</f>
        <v>0</v>
      </c>
      <c r="AF55" s="2">
        <f t="array" aca="1" ref="AF55" ca="1">IF(R20=C20,SUM(IF(($BR$30:$BR$38=C20)*($BS$29:$CA$29=R21),$BS$30:$CA$38)),0)</f>
        <v>0</v>
      </c>
      <c r="AG55" s="2">
        <f t="array" aca="1" ref="AG55" ca="1">IF(R20=C20,SUM(IF(($BR$30:$BR$38=C20)*($BS$29:$CA$29=R22),$BS$30:$CA$38)),0)</f>
        <v>0</v>
      </c>
      <c r="AH55" s="2">
        <f t="array" aca="1" ref="AH55" ca="1">IF(R20=C20,SUM(IF(($BR$30:$BR$38=C20)*($BS$29:$CA$29=R23),$BS$30:$CA$38)),0)</f>
        <v>0</v>
      </c>
      <c r="AI55" s="2">
        <f t="array" aca="1" ref="AI55" ca="1">IF(R20=C20,SUM(IF(($BR$30:$BR$38=C20)*($BS$29:$CA$29=R$24),$BS$30:$CA$38)),0)</f>
        <v>0</v>
      </c>
      <c r="AJ55" s="2">
        <f t="array" aca="1" ref="AJ55" ca="1">IF(R20=C20,SUM(IF(($BR$30:$BR$38=C20)*($BS$29:$CA$29=R$25),$BS$30:$CA$38)),0)</f>
        <v>0</v>
      </c>
      <c r="AK55" s="4">
        <f t="array" aca="1" ref="AK55" ca="1">IF(S20=C20,SUM(IF(($BR$30:$BR$38=C20)*($BS$29:$CA$29=S17),$BS$30:$CA$38)),0)</f>
        <v>0</v>
      </c>
      <c r="AL55" s="2">
        <f t="array" aca="1" ref="AL55" ca="1">IF(S20=C20,SUM(IF(($BR$30:$BR$38=C20)*($BS$29:$CA$29=S18),$BS$30:$CA$38)),0)</f>
        <v>0</v>
      </c>
      <c r="AM55" s="2">
        <f t="array" aca="1" ref="AM55" ca="1">IF(S20=C20,SUM(IF(($BR$30:$BR$38=C20)*($BS$29:$CA$29=S19),$BS$30:$CA$38)),0)</f>
        <v>0</v>
      </c>
      <c r="AN55" s="2">
        <f t="array" aca="1" ref="AN55" ca="1">IF(S20=C20,SUM(IF(($BR$30:$BR$38=C20)*($BS$29:$CA$29=S21),$BS$30:$CA$38)),0)</f>
        <v>0</v>
      </c>
      <c r="AO55" s="2">
        <f t="array" aca="1" ref="AO55" ca="1">IF(S20=C20,SUM(IF(($BR$30:$BR$38=C20)*($BS$29:$CA$29=S22),$BS$30:$CA$38)),0)</f>
        <v>0</v>
      </c>
      <c r="AP55" s="2">
        <f t="array" aca="1" ref="AP55" ca="1">IF(S20=C20,SUM(IF(($BR$30:$BR$38=C20)*($BS$29:$CA$29=S23),$BS$30:$CA$38)),0)</f>
        <v>0</v>
      </c>
      <c r="AQ55" s="2">
        <f t="array" aca="1" ref="AQ55" ca="1">IF(S20=C20,SUM(IF(($BR$30:$BR$38=C20)*($BS$29:$CA$29=S$24),$BS$30:$CA$38)),0)</f>
        <v>0</v>
      </c>
      <c r="AR55" s="2">
        <f t="array" aca="1" ref="AR55" ca="1">IF(S20=C20,SUM(IF(($BR$30:$BR$38=C20)*($BS$29:$CA$29=S$25),$BS$30:$CA$38)),0)</f>
        <v>0</v>
      </c>
      <c r="AS55" s="4">
        <f t="array" aca="1" ref="AS55" ca="1">IF(T20=C20,SUM(IF(($BR$30:$BR$38=C20)*($BS$29:$CA$29=T17),$BS$30:$CA$38)),0)</f>
        <v>0</v>
      </c>
      <c r="AT55" s="2">
        <f t="array" aca="1" ref="AT55" ca="1">IF(T20=C20,SUM(IF(($BR$30:$BR$38=C20)*($BS$29:$CA$29=T18),$BS$30:$CA$38)),0)</f>
        <v>0</v>
      </c>
      <c r="AU55" s="2">
        <f t="array" aca="1" ref="AU55" ca="1">IF(T20=C20,SUM(IF(($BR$30:$BR$38=C20)*($BS$29:$CA$29=T19),$BS$30:$CA$38)),0)</f>
        <v>0</v>
      </c>
      <c r="AV55" s="2">
        <f t="array" aca="1" ref="AV55" ca="1">IF(T20=C20,SUM(IF(($BR$30:$BR$38=C20)*($BS$29:$CA$29=T21),$BS$30:$CA$38)),0)</f>
        <v>0</v>
      </c>
      <c r="AW55" s="2">
        <f t="array" aca="1" ref="AW55" ca="1">IF(T20=C20,SUM(IF(($BR$30:$BR$38=C20)*($BS$29:$CA$29=T22),$BS$30:$CA$38)),0)</f>
        <v>0</v>
      </c>
      <c r="AX55" s="2">
        <f t="array" aca="1" ref="AX55" ca="1">IF(T20=C20,SUM(IF(($BR$30:$BR$38=C20)*($BS$29:$CA$29=T23),$BS$30:$CA$38)),0)</f>
        <v>0</v>
      </c>
      <c r="AY55" s="2">
        <f t="array" aca="1" ref="AY55" ca="1">IF(T20=C20,SUM(IF(($BR$30:$BR$38=C20)*($BS$29:$CA$29=T$24),$BS$30:$CA$38)),0)</f>
        <v>0</v>
      </c>
      <c r="AZ55" s="2">
        <f t="array" aca="1" ref="AZ55" ca="1">IF(T20=C20,SUM(IF(($BR$30:$BR$38=C20)*($BS$29:$CA$29=T$25),$BS$30:$CA$38)),0)</f>
        <v>0</v>
      </c>
      <c r="BA55" s="4">
        <f t="array" aca="1" ref="BA55" ca="1">IF(U20=C20,SUM(IF(($BR$30:$BR$38=C20)*($BS$29:$CA$29=U$17),$BS$30:$CA$38)),0)</f>
        <v>0</v>
      </c>
      <c r="BB55" s="2">
        <f t="array" aca="1" ref="BB55" ca="1">IF(U20=C20,SUM(IF(($BR$30:$BR$38=C20)*($BS$29:$CA$29=U$18),$BS$30:$CA$38)),0)</f>
        <v>0</v>
      </c>
      <c r="BC55" s="2">
        <f t="array" aca="1" ref="BC55" ca="1">IF(U20=C20,SUM(IF(($BR$30:$BR$38=C20)*($BS$29:$CA$29=U$19),$BS$30:$CA$38)),0)</f>
        <v>0</v>
      </c>
      <c r="BD55" s="2">
        <f t="array" aca="1" ref="BD55" ca="1">IF(U20=C20,SUM(IF(($BR$30:$BR$38=C20)*($BS$29:$CA$29=U$21),$BS$30:$CA$38)),0)</f>
        <v>0</v>
      </c>
      <c r="BE55" s="2">
        <f t="array" aca="1" ref="BE55" ca="1">IF(U20=C20,SUM(IF(($BR$30:$BR$38=C20)*($BS$29:$CA$29=U$22),$BS$30:$CA$38)),0)</f>
        <v>0</v>
      </c>
      <c r="BF55" s="2">
        <f t="array" aca="1" ref="BF55" ca="1">IF(U20=C20,SUM(IF(($BR$30:$BR$38=C20)*($BS$29:$CA$29=U$23),$BS$30:$CA$38)),0)</f>
        <v>0</v>
      </c>
      <c r="BG55" s="2">
        <f t="array" aca="1" ref="BG55" ca="1">IF(U20=C20,SUM(IF(($BR$30:$BR$38=C20)*($BS$29:$CA$29=U$24),$BS$30:$CA$38)),0)</f>
        <v>0</v>
      </c>
      <c r="BH55" s="2">
        <f t="array" aca="1" ref="BH55" ca="1">IF(U20=C20,SUM(IF(($BR$30:$BR$38=C20)*($BS$29:$CA$29=U$25),$BS$30:$CA$38)),0)</f>
        <v>0</v>
      </c>
      <c r="BI55" s="4">
        <f t="array" aca="1" ref="BI55" ca="1">IF(V20=C20,SUM(IF(($BR$30:$BR$38=C20)*($BS$29:$CA$29=V$17),$BS$30:$CA$38)),0)</f>
        <v>0</v>
      </c>
      <c r="BJ55" s="2">
        <f t="array" aca="1" ref="BJ55" ca="1">IF(V20=C20,SUM(IF(($BR$30:$BR$38=C20)*($BS$29:$CA$29=V$18),$BS$30:$CA$38)),0)</f>
        <v>0</v>
      </c>
      <c r="BK55" s="2">
        <f t="array" aca="1" ref="BK55" ca="1">IF(V20=C20,SUM(IF(($BR$30:$BR$38=C20)*($BS$29:$CA$29=V$19),$BS$30:$CA$38)),0)</f>
        <v>0</v>
      </c>
      <c r="BL55" s="2">
        <f t="array" aca="1" ref="BL55" ca="1">IF(V20=C20,SUM(IF(($BR$30:$BR$38=C20)*($BS$29:$CA$29=V$21),$BS$30:$CA$38)),0)</f>
        <v>0</v>
      </c>
      <c r="BM55" s="2">
        <f t="array" aca="1" ref="BM55" ca="1">IF(V20=C20,SUM(IF(($BR$30:$BR$38=C20)*($BS$29:$CA$29=V$22),$BS$30:$CA$38)),0)</f>
        <v>0</v>
      </c>
      <c r="BN55" s="2">
        <f t="array" aca="1" ref="BN55" ca="1">IF(V20=C20,SUM(IF(($BR$30:$BR$38=C20)*($BS$29:$CA$29=V$23),$BS$30:$CA$38)),0)</f>
        <v>0</v>
      </c>
      <c r="BO55" s="2">
        <f t="array" aca="1" ref="BO55" ca="1">IF(V20=C20,SUM(IF(($BR$30:$BR$38=C20)*($BS$29:$CA$29=V$24),$BS$30:$CA$38)),0)</f>
        <v>0</v>
      </c>
      <c r="BP55" s="13">
        <f t="array" aca="1" ref="BP55" ca="1">IF(V20=C20,SUM(IF(($BR$30:$BR$38=C20)*($BS$29:$CA$29=V$25),$BS$30:$CA$38)),0)</f>
        <v>0</v>
      </c>
      <c r="BR55" s="2" t="str">
        <f t="shared" ca="1" si="61"/>
        <v>Burgdorf 11</v>
      </c>
      <c r="BS55" s="7">
        <f t="shared" ca="1" si="63"/>
        <v>3</v>
      </c>
      <c r="BT55" s="7">
        <f t="shared" ca="1" si="63"/>
        <v>0</v>
      </c>
      <c r="BU55" s="7">
        <f t="shared" ca="1" si="63"/>
        <v>3</v>
      </c>
      <c r="BV55" s="5"/>
      <c r="BW55" s="6">
        <f ca="1">SUMIFS($AE$64:$AE$135,$V$64:$V$135,$BR55,$W$64:$W$135,BW$51)+SUMIFS($AF$64:$AF$135,$W$64:$W$135,$BR55,$V$64:$V$135,BW$51)</f>
        <v>0</v>
      </c>
      <c r="BX55" s="6">
        <f ca="1">SUMIFS($AE$64:$AE$135,$V$64:$V$135,$BR55,$W$64:$W$135,BX$51)+SUMIFS($AF$64:$AF$135,$W$64:$W$135,$BR55,$V$64:$V$135,BX$51)</f>
        <v>0</v>
      </c>
      <c r="BY55" s="6">
        <f ca="1">SUMIFS($AE$64:$AE$135,$V$64:$V$135,$BR55,$W$64:$W$135,BY$51)+SUMIFS($AF$64:$AF$135,$W$64:$W$135,$BR55,$V$64:$V$135,BY$51)</f>
        <v>0</v>
      </c>
      <c r="BZ55" s="6">
        <f t="shared" ca="1" si="62"/>
        <v>0</v>
      </c>
      <c r="CA55" s="6">
        <f t="shared" ca="1" si="62"/>
        <v>0</v>
      </c>
    </row>
    <row r="56" spans="2:79" s="2" customFormat="1" x14ac:dyDescent="0.25">
      <c r="E56" s="12">
        <f t="array" aca="1" ref="E56" ca="1">IF(O21=C21,SUM(IF(($BR$30:$BR$38=C21)*($BS$29:$CA$29=O17),$BS$30:$CA$38)),0)</f>
        <v>0</v>
      </c>
      <c r="F56" s="2">
        <f t="array" aca="1" ref="F56" ca="1">IF(O21=C21,SUM(IF(($BR$30:$BR$38=C21)*($BS$29:$CA$29=O18),$BS$30:$CA$38)),0)</f>
        <v>0</v>
      </c>
      <c r="G56" s="2">
        <f t="array" aca="1" ref="G56" ca="1">IF(O21=C21,SUM(IF(($BR$30:$BR$38=C21)*($BS$29:$CA$29=O19),$BS$30:$CA$38)),0)</f>
        <v>0</v>
      </c>
      <c r="H56" s="2">
        <f t="array" aca="1" ref="H56" ca="1">IF(O21=C21,SUM(IF(($BR$30:$BR$38=C21)*($BS$29:$CA$29=O20),$BS$30:$CA$38)),0)</f>
        <v>0</v>
      </c>
      <c r="I56" s="2">
        <f t="array" aca="1" ref="I56" ca="1">IF(O21=C21,SUM(IF(($BR$30:$BR$38=C21)*($BS$29:$CA$29=O22),$BS$30:$CA$38)),0)</f>
        <v>0</v>
      </c>
      <c r="J56" s="2">
        <f t="array" aca="1" ref="J56" ca="1">IF(O21=C21,SUM(IF(($BR$30:$BR$38=C21)*($BS$29:$CA$29=O23),$BS$30:$CA$38)),0)</f>
        <v>0</v>
      </c>
      <c r="K56" s="2">
        <f t="array" aca="1" ref="K56" ca="1">IF(O21=C21,SUM(IF(($BR$30:$BR$38=C21)*($BS$29:$CA$29=O$24),$BS$30:$CA$38)),0)</f>
        <v>0</v>
      </c>
      <c r="L56" s="2">
        <f t="array" aca="1" ref="L56" ca="1">IF(O21=C21,SUM(IF(($BR$30:$BR$38=C21)*($BS$29:$CA$29=O$25),$BS$30:$CA$38)),0)</f>
        <v>0</v>
      </c>
      <c r="M56" s="4">
        <f t="array" aca="1" ref="M56" ca="1">IF(P21=C21,SUM(IF(($BR$30:$BR$38=C21)*($BS$29:$CA$29=P17),$BS$30:$CA$38)),0)</f>
        <v>0</v>
      </c>
      <c r="N56" s="2">
        <f t="array" aca="1" ref="N56" ca="1">IF(P21=C21,SUM(IF(($BR$30:$BR$38=C21)*($BS$29:$CA$29=P18),$BS$30:$CA$38)),0)</f>
        <v>0</v>
      </c>
      <c r="O56" s="2">
        <f t="array" aca="1" ref="O56" ca="1">IF(P21=C21,SUM(IF(($BR$30:$BR$38=C21)*($BS$29:$CA$29=P19),$BS$30:$CA$38)),0)</f>
        <v>0</v>
      </c>
      <c r="P56" s="2">
        <f t="array" aca="1" ref="P56" ca="1">IF(P21=C21,SUM(IF(($BR$30:$BR$38=C21)*($BS$29:$CA$29=P20),$BS$30:$CA$38)),0)</f>
        <v>0</v>
      </c>
      <c r="Q56" s="2">
        <f t="array" aca="1" ref="Q56" ca="1">IF(P21=C21,SUM(IF(($BR$30:$BR$38=C21)*($BS$29:$CA$29=P22),$BS$30:$CA$38)),0)</f>
        <v>0</v>
      </c>
      <c r="R56" s="2">
        <f t="array" aca="1" ref="R56" ca="1">IF(P21=C21,SUM(IF(($BR$30:$BR$38=C21)*($BS$29:$CA$29=P23),$BS$30:$CA$38)),0)</f>
        <v>0</v>
      </c>
      <c r="S56" s="2">
        <f t="array" aca="1" ref="S56" ca="1">IF(P21=C21,SUM(IF(($BR$30:$BR$38=C21)*($BS$29:$CA$29=P$24),$BS$30:$CA$38)),0)</f>
        <v>0</v>
      </c>
      <c r="T56" s="2">
        <f t="array" aca="1" ref="T56" ca="1">IF(P21=C21,SUM(IF(($BR$30:$BR$38=C21)*($BS$29:$CA$29=P$25),$BS$30:$CA$38)),0)</f>
        <v>0</v>
      </c>
      <c r="U56" s="4">
        <f t="array" aca="1" ref="U56" ca="1">IF(Q21=C21,SUM(IF(($BR$30:$BR$38=C21)*($BS$29:$CA$29=Q17),$BS$30:$CA$38)),0)</f>
        <v>0</v>
      </c>
      <c r="V56" s="2">
        <f t="array" aca="1" ref="V56" ca="1">IF(Q21=C21,SUM(IF(($BR$30:$BR$38=C21)*($BS$29:$CA$29=Q18),$BS$30:$CA$38)),0)</f>
        <v>0</v>
      </c>
      <c r="W56" s="2">
        <f t="array" aca="1" ref="W56" ca="1">IF(Q21=C21,SUM(IF(($BR$30:$BR$38=C21)*($BS$29:$CA$29=Q19),$BS$30:$CA$38)),0)</f>
        <v>0</v>
      </c>
      <c r="X56" s="2">
        <f t="array" aca="1" ref="X56" ca="1">IF(Q21=C21,SUM(IF(($BR$30:$BR$38=C21)*($BS$29:$CA$29=Q20),$BS$30:$CA$38)),0)</f>
        <v>0</v>
      </c>
      <c r="Y56" s="2">
        <f t="array" aca="1" ref="Y56" ca="1">IF(Q21=C21,SUM(IF(($BR$30:$BR$38=C21)*($BS$29:$CA$29=Q22),$BS$30:$CA$38)),0)</f>
        <v>0</v>
      </c>
      <c r="Z56" s="2">
        <f t="array" aca="1" ref="Z56" ca="1">IF(Q21=C21,SUM(IF(($BR$30:$BR$38=C21)*($BS$29:$CA$29=Q23),$BS$30:$CA$38)),0)</f>
        <v>0</v>
      </c>
      <c r="AA56" s="2">
        <f t="array" aca="1" ref="AA56" ca="1">IF(Q21=C21,SUM(IF(($BR$30:$BR$38=C21)*($BS$29:$CA$29=Q$24),$BS$30:$CA$38)),0)</f>
        <v>0</v>
      </c>
      <c r="AB56" s="2">
        <f t="array" aca="1" ref="AB56" ca="1">IF(Q21=C21,SUM(IF(($BR$30:$BR$38=C21)*($BS$29:$CA$29=Q$25),$BS$30:$CA$38)),0)</f>
        <v>0</v>
      </c>
      <c r="AC56" s="4">
        <f t="array" aca="1" ref="AC56" ca="1">IF(R21=C21,SUM(IF(($BR$30:$BR$38=C21)*($BS$29:$CA$29=R17),$BS$30:$CA$38)),0)</f>
        <v>0</v>
      </c>
      <c r="AD56" s="2">
        <f t="array" aca="1" ref="AD56" ca="1">IF(R21=C21,SUM(IF(($BR$30:$BR$38=C21)*($BS$29:$CA$29=R18),$BS$30:$CA$38)),0)</f>
        <v>0</v>
      </c>
      <c r="AE56" s="2">
        <f t="array" aca="1" ref="AE56" ca="1">IF(R21=C21,SUM(IF(($BR$30:$BR$38=C21)*($BS$29:$CA$29=R19),$BS$30:$CA$38)),0)</f>
        <v>0</v>
      </c>
      <c r="AF56" s="2">
        <f t="array" aca="1" ref="AF56" ca="1">IF(R21=C21,SUM(IF(($BR$30:$BR$38=C21)*($BS$29:$CA$29=R20),$BS$30:$CA$38)),0)</f>
        <v>0</v>
      </c>
      <c r="AG56" s="2">
        <f t="array" aca="1" ref="AG56" ca="1">IF(R21=C21,SUM(IF(($BR$30:$BR$38=C21)*($BS$29:$CA$29=R22),$BS$30:$CA$38)),0)</f>
        <v>0</v>
      </c>
      <c r="AH56" s="2">
        <f t="array" aca="1" ref="AH56" ca="1">IF(R21=C21,SUM(IF(($BR$30:$BR$38=C21)*($BS$29:$CA$29=R23),$BS$30:$CA$38)),0)</f>
        <v>0</v>
      </c>
      <c r="AI56" s="2">
        <f t="array" aca="1" ref="AI56" ca="1">IF(R21=C21,SUM(IF(($BR$30:$BR$38=C21)*($BS$29:$CA$29=R$24),$BS$30:$CA$38)),0)</f>
        <v>0</v>
      </c>
      <c r="AJ56" s="2">
        <f t="array" aca="1" ref="AJ56" ca="1">IF(R21=C21,SUM(IF(($BR$30:$BR$38=C21)*($BS$29:$CA$29=R$25),$BS$30:$CA$38)),0)</f>
        <v>0</v>
      </c>
      <c r="AK56" s="4">
        <f t="array" aca="1" ref="AK56" ca="1">IF(S21=C21,SUM(IF(($BR$30:$BR$38=C21)*($BS$29:$CA$29=S17),$BS$30:$CA$38)),0)</f>
        <v>0</v>
      </c>
      <c r="AL56" s="2">
        <f t="array" aca="1" ref="AL56" ca="1">IF(S21=C21,SUM(IF(($BR$30:$BR$38=C21)*($BS$29:$CA$29=S18),$BS$30:$CA$38)),0)</f>
        <v>0</v>
      </c>
      <c r="AM56" s="2">
        <f t="array" aca="1" ref="AM56" ca="1">IF(S21=C21,SUM(IF(($BR$30:$BR$38=C21)*($BS$29:$CA$29=S19),$BS$30:$CA$38)),0)</f>
        <v>0</v>
      </c>
      <c r="AN56" s="2">
        <f t="array" aca="1" ref="AN56" ca="1">IF(S21=C21,SUM(IF(($BR$30:$BR$38=C21)*($BS$29:$CA$29=S20),$BS$30:$CA$38)),0)</f>
        <v>0</v>
      </c>
      <c r="AO56" s="2">
        <f t="array" aca="1" ref="AO56" ca="1">IF(S21=C21,SUM(IF(($BR$30:$BR$38=C21)*($BS$29:$CA$29=S22),$BS$30:$CA$38)),0)</f>
        <v>0</v>
      </c>
      <c r="AP56" s="2">
        <f t="array" aca="1" ref="AP56" ca="1">IF(S21=C21,SUM(IF(($BR$30:$BR$38=C21)*($BS$29:$CA$29=S23),$BS$30:$CA$38)),0)</f>
        <v>0</v>
      </c>
      <c r="AQ56" s="2">
        <f t="array" aca="1" ref="AQ56" ca="1">IF(S21=C21,SUM(IF(($BR$30:$BR$38=C21)*($BS$29:$CA$29=S$24),$BS$30:$CA$38)),0)</f>
        <v>0</v>
      </c>
      <c r="AR56" s="2">
        <f t="array" aca="1" ref="AR56" ca="1">IF(S21=C21,SUM(IF(($BR$30:$BR$38=C21)*($BS$29:$CA$29=S$25),$BS$30:$CA$38)),0)</f>
        <v>0</v>
      </c>
      <c r="AS56" s="4">
        <f t="array" aca="1" ref="AS56" ca="1">IF(T21=C21,SUM(IF(($BR$30:$BR$38=C21)*($BS$29:$CA$29=T17),$BS$30:$CA$38)),0)</f>
        <v>0</v>
      </c>
      <c r="AT56" s="2">
        <f t="array" aca="1" ref="AT56" ca="1">IF(T21=C21,SUM(IF(($BR$30:$BR$38=C21)*($BS$29:$CA$29=T18),$BS$30:$CA$38)),0)</f>
        <v>0</v>
      </c>
      <c r="AU56" s="2">
        <f t="array" aca="1" ref="AU56" ca="1">IF(T21=C21,SUM(IF(($BR$30:$BR$38=C21)*($BS$29:$CA$29=T19),$BS$30:$CA$38)),0)</f>
        <v>0</v>
      </c>
      <c r="AV56" s="2">
        <f t="array" aca="1" ref="AV56" ca="1">IF(T21=C21,SUM(IF(($BR$30:$BR$38=C21)*($BS$29:$CA$29=T20),$BS$30:$CA$38)),0)</f>
        <v>0</v>
      </c>
      <c r="AW56" s="2">
        <f t="array" aca="1" ref="AW56" ca="1">IF(T21=C21,SUM(IF(($BR$30:$BR$38=C21)*($BS$29:$CA$29=T22),$BS$30:$CA$38)),0)</f>
        <v>0</v>
      </c>
      <c r="AX56" s="2">
        <f t="array" aca="1" ref="AX56" ca="1">IF(T21=C21,SUM(IF(($BR$30:$BR$38=C21)*($BS$29:$CA$29=T23),$BS$30:$CA$38)),0)</f>
        <v>0</v>
      </c>
      <c r="AY56" s="2">
        <f t="array" aca="1" ref="AY56" ca="1">IF(T21=C21,SUM(IF(($BR$30:$BR$38=C21)*($BS$29:$CA$29=T$24),$BS$30:$CA$38)),0)</f>
        <v>0</v>
      </c>
      <c r="AZ56" s="2">
        <f t="array" aca="1" ref="AZ56" ca="1">IF(T21=C21,SUM(IF(($BR$30:$BR$38=C21)*($BS$29:$CA$29=T$25),$BS$30:$CA$38)),0)</f>
        <v>0</v>
      </c>
      <c r="BA56" s="4">
        <f t="array" aca="1" ref="BA56" ca="1">IF(U21=C21,SUM(IF(($BR$30:$BR$38=C21)*($BS$29:$CA$29=U$17),$BS$30:$CA$38)),0)</f>
        <v>0</v>
      </c>
      <c r="BB56" s="2">
        <f t="array" aca="1" ref="BB56" ca="1">IF(U21=C21,SUM(IF(($BR$30:$BR$38=C21)*($BS$29:$CA$29=U$18),$BS$30:$CA$38)),0)</f>
        <v>0</v>
      </c>
      <c r="BC56" s="2">
        <f t="array" aca="1" ref="BC56" ca="1">IF(U21=C21,SUM(IF(($BR$30:$BR$38=C21)*($BS$29:$CA$29=U$19),$BS$30:$CA$38)),0)</f>
        <v>0</v>
      </c>
      <c r="BD56" s="2">
        <f t="array" aca="1" ref="BD56" ca="1">IF(U21=C21,SUM(IF(($BR$30:$BR$38=C21)*($BS$29:$CA$29=U$20),$BS$30:$CA$38)),0)</f>
        <v>0</v>
      </c>
      <c r="BE56" s="2">
        <f t="array" aca="1" ref="BE56" ca="1">IF(U21=C21,SUM(IF(($BR$30:$BR$38=C21)*($BS$29:$CA$29=U$22),$BS$30:$CA$38)),0)</f>
        <v>0</v>
      </c>
      <c r="BF56" s="2">
        <f t="array" aca="1" ref="BF56" ca="1">IF(U21=C21,SUM(IF(($BR$30:$BR$38=C21)*($BS$29:$CA$29=U$23),$BS$30:$CA$38)),0)</f>
        <v>0</v>
      </c>
      <c r="BG56" s="2">
        <f t="array" aca="1" ref="BG56" ca="1">IF(U21=C21,SUM(IF(($BR$30:$BR$38=C21)*($BS$29:$CA$29=U$24),$BS$30:$CA$38)),0)</f>
        <v>0</v>
      </c>
      <c r="BH56" s="2">
        <f t="array" aca="1" ref="BH56" ca="1">IF(U21=C21,SUM(IF(($BR$30:$BR$38=C21)*($BS$29:$CA$29=U$25),$BS$30:$CA$38)),0)</f>
        <v>0</v>
      </c>
      <c r="BI56" s="4">
        <f t="array" aca="1" ref="BI56" ca="1">IF(V21=C21,SUM(IF(($BR$30:$BR$38=C21)*($BS$29:$CA$29=V$17),$BS$30:$CA$38)),0)</f>
        <v>0</v>
      </c>
      <c r="BJ56" s="2">
        <f t="array" aca="1" ref="BJ56" ca="1">IF(V21=C21,SUM(IF(($BR$30:$BR$38=C21)*($BS$29:$CA$29=V$18),$BS$30:$CA$38)),0)</f>
        <v>0</v>
      </c>
      <c r="BK56" s="2">
        <f t="array" aca="1" ref="BK56" ca="1">IF(V21=C21,SUM(IF(($BR$30:$BR$38=C21)*($BS$29:$CA$29=V$19),$BS$30:$CA$38)),0)</f>
        <v>0</v>
      </c>
      <c r="BL56" s="2">
        <f t="array" aca="1" ref="BL56" ca="1">IF(V21=C21,SUM(IF(($BR$30:$BR$38=C21)*($BS$29:$CA$29=V$20),$BS$30:$CA$38)),0)</f>
        <v>0</v>
      </c>
      <c r="BM56" s="2">
        <f t="array" aca="1" ref="BM56" ca="1">IF(V21=C21,SUM(IF(($BR$30:$BR$38=C21)*($BS$29:$CA$29=V$22),$BS$30:$CA$38)),0)</f>
        <v>0</v>
      </c>
      <c r="BN56" s="2">
        <f t="array" aca="1" ref="BN56" ca="1">IF(V21=C21,SUM(IF(($BR$30:$BR$38=C21)*($BS$29:$CA$29=V$23),$BS$30:$CA$38)),0)</f>
        <v>0</v>
      </c>
      <c r="BO56" s="2">
        <f t="array" aca="1" ref="BO56" ca="1">IF(V21=C21,SUM(IF(($BR$30:$BR$38=C21)*($BS$29:$CA$29=V$24),$BS$30:$CA$38)),0)</f>
        <v>0</v>
      </c>
      <c r="BP56" s="13">
        <f t="array" aca="1" ref="BP56" ca="1">IF(V21=C21,SUM(IF(($BR$30:$BR$38=C21)*($BS$29:$CA$29=V$25),$BS$30:$CA$38)),0)</f>
        <v>0</v>
      </c>
      <c r="BR56" s="2" t="str">
        <f t="shared" si="61"/>
        <v/>
      </c>
      <c r="BS56" s="7">
        <f t="shared" ca="1" si="63"/>
        <v>0</v>
      </c>
      <c r="BT56" s="7">
        <f t="shared" ca="1" si="63"/>
        <v>0</v>
      </c>
      <c r="BU56" s="7">
        <f t="shared" ca="1" si="63"/>
        <v>0</v>
      </c>
      <c r="BV56" s="7">
        <f ca="1">SUMIFS($AE$64:$AE$135,$V$64:$V$135,$BR56,$W$64:$W$135,BV$51)+SUMIFS($AF$64:$AF$135,$W$64:$W$135,$BR56,$V$64:$V$135,BV$51)</f>
        <v>0</v>
      </c>
      <c r="BW56" s="5"/>
      <c r="BX56" s="6">
        <f ca="1">SUMIFS($AE$64:$AE$135,$V$64:$V$135,$BR56,$W$64:$W$135,BX$51)+SUMIFS($AF$64:$AF$135,$W$64:$W$135,$BR56,$V$64:$V$135,BX$51)</f>
        <v>0</v>
      </c>
      <c r="BY56" s="6">
        <f ca="1">SUMIFS($AE$64:$AE$135,$V$64:$V$135,$BR56,$W$64:$W$135,BY$51)+SUMIFS($AF$64:$AF$135,$W$64:$W$135,$BR56,$V$64:$V$135,BY$51)</f>
        <v>0</v>
      </c>
      <c r="BZ56" s="6">
        <f t="shared" ca="1" si="62"/>
        <v>0</v>
      </c>
      <c r="CA56" s="6">
        <f t="shared" ca="1" si="62"/>
        <v>0</v>
      </c>
    </row>
    <row r="57" spans="2:79" s="2" customFormat="1" x14ac:dyDescent="0.25">
      <c r="E57" s="12">
        <f t="array" aca="1" ref="E57" ca="1">IF(O22=C22,SUM(IF(($BR$30:$BR$38=C22)*($BS$29:$CA$29=O17),$BS$30:$CA$38)),0)</f>
        <v>0</v>
      </c>
      <c r="F57" s="2">
        <f t="array" aca="1" ref="F57" ca="1">IF(O22=C22,SUM(IF(($BR$30:$BR$38=C22)*($BS$29:$CA$29=O18),$BS$30:$CA$38)),0)</f>
        <v>0</v>
      </c>
      <c r="G57" s="2">
        <f t="array" aca="1" ref="G57" ca="1">IF(O22=C22,SUM(IF(($BR$30:$BR$38=C22)*($BS$29:$CA$29=O19),$BS$30:$CA$38)),0)</f>
        <v>0</v>
      </c>
      <c r="H57" s="2">
        <f t="array" aca="1" ref="H57" ca="1">IF(O22=C22,SUM(IF(($BR$30:$BR$38=C22)*($BS$29:$CA$29=O20),$BS$30:$CA$38)),0)</f>
        <v>0</v>
      </c>
      <c r="I57" s="2">
        <f t="array" aca="1" ref="I57" ca="1">IF(O22=C22,SUM(IF(($BR$30:$BR$38=C22)*($BS$29:$CA$29=O21),$BS$30:$CA$38)),0)</f>
        <v>0</v>
      </c>
      <c r="J57" s="2">
        <f t="array" aca="1" ref="J57" ca="1">IF(O22=C22,SUM(IF(($BR$30:$BR$38=C22)*($BS$29:$CA$29=O23),$BS$30:$CA$38)),0)</f>
        <v>0</v>
      </c>
      <c r="K57" s="2">
        <f t="array" aca="1" ref="K57" ca="1">IF(O22=C22,SUM(IF(($BR$30:$BR$38=C22)*($BS$29:$CA$29=O$24),$BS$30:$CA$38)),0)</f>
        <v>0</v>
      </c>
      <c r="L57" s="2">
        <f t="array" aca="1" ref="L57" ca="1">IF(O22=C22,SUM(IF(($BR$30:$BR$38=C22)*($BS$29:$CA$29=O$25),$BS$30:$CA$38)),0)</f>
        <v>0</v>
      </c>
      <c r="M57" s="4">
        <f t="array" aca="1" ref="M57" ca="1">IF(P22=C22,SUM(IF(($BR$30:$BR$38=C22)*($BS$29:$CA$29=P17),$BS$30:$CA$38)),0)</f>
        <v>0</v>
      </c>
      <c r="N57" s="2">
        <f t="array" aca="1" ref="N57" ca="1">IF(P22=C22,SUM(IF(($BR$30:$BR$38=C22)*($BS$29:$CA$29=P18),$BS$30:$CA$38)),0)</f>
        <v>0</v>
      </c>
      <c r="O57" s="2">
        <f t="array" aca="1" ref="O57" ca="1">IF(P22=C22,SUM(IF(($BR$30:$BR$38=C22)*($BS$29:$CA$29=P19),$BS$30:$CA$38)),0)</f>
        <v>0</v>
      </c>
      <c r="P57" s="2">
        <f t="array" aca="1" ref="P57" ca="1">IF(P22=C22,SUM(IF(($BR$30:$BR$38=C22)*($BS$29:$CA$29=P20),$BS$30:$CA$38)),0)</f>
        <v>0</v>
      </c>
      <c r="Q57" s="2">
        <f t="array" aca="1" ref="Q57" ca="1">IF(P22=C22,SUM(IF(($BR$30:$BR$38=C22)*($BS$29:$CA$29=P21),$BS$30:$CA$38)),0)</f>
        <v>0</v>
      </c>
      <c r="R57" s="2">
        <f t="array" aca="1" ref="R57" ca="1">IF(P22=C22,SUM(IF(($BR$30:$BR$38=C22)*($BS$29:$CA$29=P23),$BS$30:$CA$38)),0)</f>
        <v>0</v>
      </c>
      <c r="S57" s="2">
        <f t="array" aca="1" ref="S57" ca="1">IF(P22=C22,SUM(IF(($BR$30:$BR$38=C22)*($BS$29:$CA$29=P$24),$BS$30:$CA$38)),0)</f>
        <v>0</v>
      </c>
      <c r="T57" s="2">
        <f t="array" aca="1" ref="T57" ca="1">IF(P22=C22,SUM(IF(($BR$30:$BR$38=C22)*($BS$29:$CA$29=P$25),$BS$30:$CA$38)),0)</f>
        <v>0</v>
      </c>
      <c r="U57" s="4">
        <f t="array" aca="1" ref="U57" ca="1">IF(Q22=C22,SUM(IF(($BR$30:$BR$38=C22)*($BS$29:$CA$29=Q17),$BS$30:$CA$38)),0)</f>
        <v>0</v>
      </c>
      <c r="V57" s="2">
        <f t="array" aca="1" ref="V57" ca="1">IF(Q22=C22,SUM(IF(($BR$30:$BR$38=C22)*($BS$29:$CA$29=Q18),$BS$30:$CA$38)),0)</f>
        <v>0</v>
      </c>
      <c r="W57" s="2">
        <f t="array" aca="1" ref="W57" ca="1">IF(Q22=C22,SUM(IF(($BR$30:$BR$38=C22)*($BS$29:$CA$29=Q19),$BS$30:$CA$38)),0)</f>
        <v>0</v>
      </c>
      <c r="X57" s="2">
        <f t="array" aca="1" ref="X57" ca="1">IF(Q22=C22,SUM(IF(($BR$30:$BR$38=C22)*($BS$29:$CA$29=Q20),$BS$30:$CA$38)),0)</f>
        <v>0</v>
      </c>
      <c r="Y57" s="2">
        <f t="array" aca="1" ref="Y57" ca="1">IF(Q22=C22,SUM(IF(($BR$30:$BR$38=C22)*($BS$29:$CA$29=Q21),$BS$30:$CA$38)),0)</f>
        <v>0</v>
      </c>
      <c r="Z57" s="2">
        <f t="array" aca="1" ref="Z57" ca="1">IF(Q22=C22,SUM(IF(($BR$30:$BR$38=C22)*($BS$29:$CA$29=Q23),$BS$30:$CA$38)),0)</f>
        <v>0</v>
      </c>
      <c r="AA57" s="2">
        <f t="array" aca="1" ref="AA57" ca="1">IF(Q22=C22,SUM(IF(($BR$30:$BR$38=C22)*($BS$29:$CA$29=Q$24),$BS$30:$CA$38)),0)</f>
        <v>0</v>
      </c>
      <c r="AB57" s="2">
        <f t="array" aca="1" ref="AB57" ca="1">IF(Q22=C22,SUM(IF(($BR$30:$BR$38=C22)*($BS$29:$CA$29=Q$25),$BS$30:$CA$38)),0)</f>
        <v>0</v>
      </c>
      <c r="AC57" s="4">
        <f t="array" aca="1" ref="AC57" ca="1">IF(R22=C22,SUM(IF(($BR$30:$BR$38=C22)*($BS$29:$CA$29=R17),$BS$30:$CA$38)),0)</f>
        <v>0</v>
      </c>
      <c r="AD57" s="2">
        <f t="array" aca="1" ref="AD57" ca="1">IF(R22=C22,SUM(IF(($BR$30:$BR$38=C22)*($BS$29:$CA$29=R18),$BS$30:$CA$38)),0)</f>
        <v>0</v>
      </c>
      <c r="AE57" s="2">
        <f t="array" aca="1" ref="AE57" ca="1">IF(R22=C22,SUM(IF(($BR$30:$BR$38=C22)*($BS$29:$CA$29=R19),$BS$30:$CA$38)),0)</f>
        <v>0</v>
      </c>
      <c r="AF57" s="2">
        <f t="array" aca="1" ref="AF57" ca="1">IF(R22=C22,SUM(IF(($BR$30:$BR$38=C22)*($BS$29:$CA$29=R20),$BS$30:$CA$38)),0)</f>
        <v>0</v>
      </c>
      <c r="AG57" s="2">
        <f t="array" aca="1" ref="AG57" ca="1">IF(R22=C22,SUM(IF(($BR$30:$BR$38=C22)*($BS$29:$CA$29=R21),$BS$30:$CA$38)),0)</f>
        <v>0</v>
      </c>
      <c r="AH57" s="2">
        <f t="array" aca="1" ref="AH57" ca="1">IF(R22=C22,SUM(IF(($BR$30:$BR$38=C22)*($BS$29:$CA$29=R23),$BS$30:$CA$38)),0)</f>
        <v>0</v>
      </c>
      <c r="AI57" s="2">
        <f t="array" aca="1" ref="AI57" ca="1">IF(R22=C22,SUM(IF(($BR$30:$BR$38=C22)*($BS$29:$CA$29=R$24),$BS$30:$CA$38)),0)</f>
        <v>0</v>
      </c>
      <c r="AJ57" s="2">
        <f t="array" aca="1" ref="AJ57" ca="1">IF(R22=C22,SUM(IF(($BR$30:$BR$38=C22)*($BS$29:$CA$29=R$25),$BS$30:$CA$38)),0)</f>
        <v>0</v>
      </c>
      <c r="AK57" s="4">
        <f t="array" aca="1" ref="AK57" ca="1">IF(S22=C22,SUM(IF(($BR$30:$BR$38=C22)*($BS$29:$CA$29=S17),$BS$30:$CA$38)),0)</f>
        <v>0</v>
      </c>
      <c r="AL57" s="2">
        <f t="array" aca="1" ref="AL57" ca="1">IF(S22=C22,SUM(IF(($BR$30:$BR$38=C22)*($BS$29:$CA$29=S18),$BS$30:$CA$38)),0)</f>
        <v>0</v>
      </c>
      <c r="AM57" s="2">
        <f t="array" aca="1" ref="AM57" ca="1">IF(S22=C22,SUM(IF(($BR$30:$BR$38=C22)*($BS$29:$CA$29=S19),$BS$30:$CA$38)),0)</f>
        <v>0</v>
      </c>
      <c r="AN57" s="2">
        <f t="array" aca="1" ref="AN57" ca="1">IF(S22=C22,SUM(IF(($BR$30:$BR$38=C22)*($BS$29:$CA$29=S20),$BS$30:$CA$38)),0)</f>
        <v>0</v>
      </c>
      <c r="AO57" s="2">
        <f t="array" aca="1" ref="AO57" ca="1">IF(S22=C22,SUM(IF(($BR$30:$BR$38=C22)*($BS$29:$CA$29=S21),$BS$30:$CA$38)),0)</f>
        <v>0</v>
      </c>
      <c r="AP57" s="2">
        <f t="array" aca="1" ref="AP57" ca="1">IF(S22=C22,SUM(IF(($BR$30:$BR$38=C22)*($BS$29:$CA$29=S23),$BS$30:$CA$38)),0)</f>
        <v>0</v>
      </c>
      <c r="AQ57" s="2">
        <f t="array" aca="1" ref="AQ57" ca="1">IF(S22=C22,SUM(IF(($BR$30:$BR$38=C22)*($BS$29:$CA$29=S$24),$BS$30:$CA$38)),0)</f>
        <v>0</v>
      </c>
      <c r="AR57" s="2">
        <f t="array" aca="1" ref="AR57" ca="1">IF(S22=C22,SUM(IF(($BR$30:$BR$38=C22)*($BS$29:$CA$29=S$25),$BS$30:$CA$38)),0)</f>
        <v>0</v>
      </c>
      <c r="AS57" s="4">
        <f t="array" aca="1" ref="AS57" ca="1">IF(T22=C22,SUM(IF(($BR$30:$BR$38=C22)*($BS$29:$CA$29=T17),$BS$30:$CA$38)),0)</f>
        <v>0</v>
      </c>
      <c r="AT57" s="2">
        <f t="array" aca="1" ref="AT57" ca="1">IF(T22=C22,SUM(IF(($BR$30:$BR$38=C22)*($BS$29:$CA$29=T18),$BS$30:$CA$38)),0)</f>
        <v>0</v>
      </c>
      <c r="AU57" s="2">
        <f t="array" aca="1" ref="AU57" ca="1">IF(T22=C22,SUM(IF(($BR$30:$BR$38=C22)*($BS$29:$CA$29=T19),$BS$30:$CA$38)),0)</f>
        <v>0</v>
      </c>
      <c r="AV57" s="2">
        <f t="array" aca="1" ref="AV57" ca="1">IF(T22=C22,SUM(IF(($BR$30:$BR$38=C22)*($BS$29:$CA$29=T20),$BS$30:$CA$38)),0)</f>
        <v>0</v>
      </c>
      <c r="AW57" s="2">
        <f t="array" aca="1" ref="AW57" ca="1">IF(T22=C22,SUM(IF(($BR$30:$BR$38=C22)*($BS$29:$CA$29=T21),$BS$30:$CA$38)),0)</f>
        <v>0</v>
      </c>
      <c r="AX57" s="2">
        <f t="array" aca="1" ref="AX57" ca="1">IF(T22=C22,SUM(IF(($BR$30:$BR$38=C22)*($BS$29:$CA$29=T23),$BS$30:$CA$38)),0)</f>
        <v>0</v>
      </c>
      <c r="AY57" s="2">
        <f t="array" aca="1" ref="AY57" ca="1">IF(T22=C22,SUM(IF(($BR$30:$BR$38=C22)*($BS$29:$CA$29=T$24),$BS$30:$CA$38)),0)</f>
        <v>0</v>
      </c>
      <c r="AZ57" s="2">
        <f t="array" aca="1" ref="AZ57" ca="1">IF(T22=C22,SUM(IF(($BR$30:$BR$38=C22)*($BS$29:$CA$29=T$25),$BS$30:$CA$38)),0)</f>
        <v>0</v>
      </c>
      <c r="BA57" s="4">
        <f t="array" aca="1" ref="BA57" ca="1">IF(U22=C22,SUM(IF(($BR$30:$BR$38=C22)*($BS$29:$CA$29=U$17),$BS$30:$CA$38)),0)</f>
        <v>0</v>
      </c>
      <c r="BB57" s="2">
        <f t="array" aca="1" ref="BB57" ca="1">IF(U22=C22,SUM(IF(($BR$30:$BR$38=C22)*($BS$29:$CA$29=U$18),$BS$30:$CA$38)),0)</f>
        <v>0</v>
      </c>
      <c r="BC57" s="2">
        <f t="array" aca="1" ref="BC57" ca="1">IF(U22=C22,SUM(IF(($BR$30:$BR$38=C22)*($BS$29:$CA$29=U$19),$BS$30:$CA$38)),0)</f>
        <v>0</v>
      </c>
      <c r="BD57" s="2">
        <f t="array" aca="1" ref="BD57" ca="1">IF(U22=C22,SUM(IF(($BR$30:$BR$38=C22)*($BS$29:$CA$29=U$20),$BS$30:$CA$38)),0)</f>
        <v>0</v>
      </c>
      <c r="BE57" s="2">
        <f t="array" aca="1" ref="BE57" ca="1">IF(U22=C22,SUM(IF(($BR$30:$BR$38=C22)*($BS$29:$CA$29=U$21),$BS$30:$CA$38)),0)</f>
        <v>0</v>
      </c>
      <c r="BF57" s="2">
        <f t="array" aca="1" ref="BF57" ca="1">IF(U22=C22,SUM(IF(($BR$30:$BR$38=C22)*($BS$29:$CA$29=U$23),$BS$30:$CA$38)),0)</f>
        <v>0</v>
      </c>
      <c r="BG57" s="2">
        <f t="array" aca="1" ref="BG57" ca="1">IF(U22=C22,SUM(IF(($BR$30:$BR$38=C22)*($BS$29:$CA$29=U$24),$BS$30:$CA$38)),0)</f>
        <v>0</v>
      </c>
      <c r="BH57" s="2">
        <f t="array" aca="1" ref="BH57" ca="1">IF(U22=C22,SUM(IF(($BR$30:$BR$38=C22)*($BS$29:$CA$29=U$25),$BS$30:$CA$38)),0)</f>
        <v>0</v>
      </c>
      <c r="BI57" s="4">
        <f t="array" aca="1" ref="BI57" ca="1">IF(V22=C22,SUM(IF(($BR$30:$BR$38=C22)*($BS$29:$CA$29=V$17),$BS$30:$CA$38)),0)</f>
        <v>0</v>
      </c>
      <c r="BJ57" s="2">
        <f t="array" aca="1" ref="BJ57" ca="1">IF(V22=C22,SUM(IF(($BR$30:$BR$38=C22)*($BS$29:$CA$29=V$18),$BS$30:$CA$38)),0)</f>
        <v>0</v>
      </c>
      <c r="BK57" s="2">
        <f t="array" aca="1" ref="BK57" ca="1">IF(V22=C22,SUM(IF(($BR$30:$BR$38=C22)*($BS$29:$CA$29=V$19),$BS$30:$CA$38)),0)</f>
        <v>0</v>
      </c>
      <c r="BL57" s="2">
        <f t="array" aca="1" ref="BL57" ca="1">IF(V22=C22,SUM(IF(($BR$30:$BR$38=C22)*($BS$29:$CA$29=V$20),$BS$30:$CA$38)),0)</f>
        <v>0</v>
      </c>
      <c r="BM57" s="2">
        <f t="array" aca="1" ref="BM57" ca="1">IF(V22=C22,SUM(IF(($BR$30:$BR$38=C22)*($BS$29:$CA$29=V$21),$BS$30:$CA$38)),0)</f>
        <v>0</v>
      </c>
      <c r="BN57" s="2">
        <f t="array" aca="1" ref="BN57" ca="1">IF(V22=C22,SUM(IF(($BR$30:$BR$38=C22)*($BS$29:$CA$29=V$23),$BS$30:$CA$38)),0)</f>
        <v>0</v>
      </c>
      <c r="BO57" s="2">
        <f t="array" aca="1" ref="BO57" ca="1">IF(V22=C22,SUM(IF(($BR$30:$BR$38=C22)*($BS$29:$CA$29=V$24),$BS$30:$CA$38)),0)</f>
        <v>0</v>
      </c>
      <c r="BP57" s="13">
        <f t="array" aca="1" ref="BP57" ca="1">IF(V22=C22,SUM(IF(($BR$30:$BR$38=C22)*($BS$29:$CA$29=V$25),$BS$30:$CA$38)),0)</f>
        <v>0</v>
      </c>
      <c r="BR57" s="2" t="str">
        <f t="shared" si="61"/>
        <v/>
      </c>
      <c r="BS57" s="7">
        <f t="shared" ca="1" si="63"/>
        <v>0</v>
      </c>
      <c r="BT57" s="7">
        <f t="shared" ca="1" si="63"/>
        <v>0</v>
      </c>
      <c r="BU57" s="7">
        <f t="shared" ca="1" si="63"/>
        <v>0</v>
      </c>
      <c r="BV57" s="7">
        <f ca="1">SUMIFS($AE$64:$AE$135,$V$64:$V$135,$BR57,$W$64:$W$135,BV$51)+SUMIFS($AF$64:$AF$135,$W$64:$W$135,$BR57,$V$64:$V$135,BV$51)</f>
        <v>0</v>
      </c>
      <c r="BW57" s="7">
        <f ca="1">SUMIFS($AE$64:$AE$135,$V$64:$V$135,$BR57,$W$64:$W$135,BW$51)+SUMIFS($AF$64:$AF$135,$W$64:$W$135,$BR57,$V$64:$V$135,BW$51)</f>
        <v>0</v>
      </c>
      <c r="BX57" s="5"/>
      <c r="BY57" s="6">
        <f ca="1">SUMIFS($AE$64:$AE$135,$V$64:$V$135,$BR57,$W$64:$W$135,BY$51)+SUMIFS($AF$64:$AF$135,$W$64:$W$135,$BR57,$V$64:$V$135,BY$51)</f>
        <v>0</v>
      </c>
      <c r="BZ57" s="6">
        <f t="shared" ca="1" si="62"/>
        <v>0</v>
      </c>
      <c r="CA57" s="6">
        <f t="shared" ca="1" si="62"/>
        <v>0</v>
      </c>
    </row>
    <row r="58" spans="2:79" s="2" customFormat="1" x14ac:dyDescent="0.25">
      <c r="E58" s="12">
        <f t="array" aca="1" ref="E58" ca="1">IF(O23=C23,SUM(IF(($BR$30:$BR$38=C23)*($BS$29:$CA$29=O$17),$BS$30:$CA$38)),0)</f>
        <v>0</v>
      </c>
      <c r="F58" s="2">
        <f t="array" aca="1" ref="F58" ca="1">IF(O23=C23,SUM(IF(($BR$30:$BR$38=C23)*($BS$29:$CA$29=O$18),$BS$30:$CA$38)),0)</f>
        <v>0</v>
      </c>
      <c r="G58" s="2">
        <f t="array" aca="1" ref="G58" ca="1">IF(O23=C23,SUM(IF(($BR$30:$BR$38=C23)*($BS$29:$CA$29=O$19),$BS$30:$CA$38)),0)</f>
        <v>0</v>
      </c>
      <c r="H58" s="2">
        <f t="array" aca="1" ref="H58" ca="1">IF(O23=C23,SUM(IF(($BR$30:$BR$38=C23)*($BS$29:$CA$29=O$20),$BS$30:$CA$38)),0)</f>
        <v>0</v>
      </c>
      <c r="I58" s="2">
        <f t="array" aca="1" ref="I58" ca="1">IF(O23=C23,SUM(IF(($BR$30:$BR$38=C23)*($BS$29:$CA$29=O$21),$BS$30:$CA$38)),0)</f>
        <v>0</v>
      </c>
      <c r="J58" s="2">
        <f t="array" aca="1" ref="J58" ca="1">IF(O23=C23,SUM(IF(($BR$30:$BR$38=C23)*($BS$29:$CA$29=O$22),$BS$30:$CA$38)),0)</f>
        <v>0</v>
      </c>
      <c r="K58" s="2">
        <f t="array" aca="1" ref="K58" ca="1">IF(O23=C23,SUM(IF(($BR$30:$BR$38=C23)*($BS$29:$CA$29=O$24),$BS$30:$CA$38)),0)</f>
        <v>0</v>
      </c>
      <c r="L58" s="2">
        <f t="array" aca="1" ref="L58" ca="1">IF(O23=C23,SUM(IF(($BR$30:$BR$38=C23)*($BS$29:$CA$29=O$25),$BS$30:$CA$38)),0)</f>
        <v>0</v>
      </c>
      <c r="M58" s="4">
        <f t="array" aca="1" ref="M58" ca="1">IF(P23=C23,SUM(IF(($BR$30:$BR$38=C23)*($BS$29:$CA$29=P$17),$BS$30:$CA$38)),0)</f>
        <v>0</v>
      </c>
      <c r="N58" s="2">
        <f t="array" aca="1" ref="N58" ca="1">IF(P23=C23,SUM(IF(($BR$30:$BR$38=C23)*($BS$29:$CA$29=P$18),$BS$30:$CA$38)),0)</f>
        <v>0</v>
      </c>
      <c r="O58" s="2">
        <f t="array" aca="1" ref="O58" ca="1">IF(P23=C23,SUM(IF(($BR$30:$BR$38=C23)*($BS$29:$CA$29=P$19),$BS$30:$CA$38)),0)</f>
        <v>0</v>
      </c>
      <c r="P58" s="2">
        <f t="array" aca="1" ref="P58" ca="1">IF(P23=C23,SUM(IF(($BR$30:$BR$38=C23)*($BS$29:$CA$29=P$20),$BS$30:$CA$38)),0)</f>
        <v>0</v>
      </c>
      <c r="Q58" s="2">
        <f t="array" aca="1" ref="Q58" ca="1">IF(P23=C23,SUM(IF(($BR$30:$BR$38=C23)*($BS$29:$CA$29=P$21),$BS$30:$CA$38)),0)</f>
        <v>0</v>
      </c>
      <c r="R58" s="2">
        <f t="array" aca="1" ref="R58" ca="1">IF(P23=C23,SUM(IF(($BR$30:$BR$38=C23)*($BS$29:$CA$29=P$22),$BS$30:$CA$38)),0)</f>
        <v>0</v>
      </c>
      <c r="S58" s="2">
        <f t="array" aca="1" ref="S58" ca="1">IF(P23=C23,SUM(IF(($BR$30:$BR$38=C23)*($BS$29:$CA$29=P$24),$BS$30:$CA$38)),0)</f>
        <v>0</v>
      </c>
      <c r="T58" s="2">
        <f t="array" aca="1" ref="T58" ca="1">IF(P23=C23,SUM(IF(($BR$30:$BR$38=C23)*($BS$29:$CA$29=P$25),$BS$30:$CA$38)),0)</f>
        <v>0</v>
      </c>
      <c r="U58" s="4">
        <f t="array" aca="1" ref="U58" ca="1">IF(Q23=C23,SUM(IF(($BR$30:$BR$38=C23)*($BS$29:$CA$29=Q$17),$BS$30:$CA$38)),0)</f>
        <v>0</v>
      </c>
      <c r="V58" s="2">
        <f t="array" aca="1" ref="V58" ca="1">IF(Q23=C23,SUM(IF(($BR$30:$BR$38=C23)*($BS$29:$CA$29=Q$18),$BS$30:$CA$38)),0)</f>
        <v>0</v>
      </c>
      <c r="W58" s="2">
        <f t="array" aca="1" ref="W58" ca="1">IF(Q23=C23,SUM(IF(($BR$30:$BR$38=C23)*($BS$29:$CA$29=Q$19),$BS$30:$CA$38)),0)</f>
        <v>0</v>
      </c>
      <c r="X58" s="2">
        <f t="array" aca="1" ref="X58" ca="1">IF(Q23=C23,SUM(IF(($BR$30:$BR$38=C23)*($BS$29:$CA$29=Q$20),$BS$30:$CA$38)),0)</f>
        <v>0</v>
      </c>
      <c r="Y58" s="2">
        <f t="array" aca="1" ref="Y58" ca="1">IF(Q23=C23,SUM(IF(($BR$30:$BR$38=C23)*($BS$29:$CA$29=Q$21),$BS$30:$CA$38)),0)</f>
        <v>0</v>
      </c>
      <c r="Z58" s="2">
        <f t="array" aca="1" ref="Z58" ca="1">IF(Q23=C23,SUM(IF(($BR$30:$BR$38=C23)*($BS$29:$CA$29=Q$22),$BS$30:$CA$38)),0)</f>
        <v>0</v>
      </c>
      <c r="AA58" s="2">
        <f t="array" aca="1" ref="AA58" ca="1">IF(Q23=C23,SUM(IF(($BR$30:$BR$38=C23)*($BS$29:$CA$29=Q$24),$BS$30:$CA$38)),0)</f>
        <v>0</v>
      </c>
      <c r="AB58" s="2">
        <f t="array" aca="1" ref="AB58" ca="1">IF(Q23=C23,SUM(IF(($BR$30:$BR$38=C23)*($BS$29:$CA$29=Q$25),$BS$30:$CA$38)),0)</f>
        <v>0</v>
      </c>
      <c r="AC58" s="4">
        <f t="array" aca="1" ref="AC58" ca="1">IF(R23=C23,SUM(IF(($BR$30:$BR$38=C23)*($BS$29:$CA$29=R$17),$BS$30:$CA$38)),0)</f>
        <v>0</v>
      </c>
      <c r="AD58" s="2">
        <f t="array" aca="1" ref="AD58" ca="1">IF(R23=C23,SUM(IF(($BR$30:$BR$38=C23)*($BS$29:$CA$29=R$18),$BS$30:$CA$38)),0)</f>
        <v>0</v>
      </c>
      <c r="AE58" s="2">
        <f t="array" aca="1" ref="AE58" ca="1">IF(R23=C23,SUM(IF(($BR$30:$BR$38=C23)*($BS$29:$CA$29=R$19),$BS$30:$CA$38)),0)</f>
        <v>0</v>
      </c>
      <c r="AF58" s="2">
        <f t="array" aca="1" ref="AF58" ca="1">IF(R23=C23,SUM(IF(($BR$30:$BR$38=C23)*($BS$29:$CA$29=R$20),$BS$30:$CA$38)),0)</f>
        <v>0</v>
      </c>
      <c r="AG58" s="2">
        <f t="array" aca="1" ref="AG58" ca="1">IF(R23=C23,SUM(IF(($BR$30:$BR$38=C23)*($BS$29:$CA$29=R$21),$BS$30:$CA$38)),0)</f>
        <v>0</v>
      </c>
      <c r="AH58" s="2">
        <f t="array" aca="1" ref="AH58" ca="1">IF(R23=C23,SUM(IF(($BR$30:$BR$38=C23)*($BS$29:$CA$29=R$22),$BS$30:$CA$38)),0)</f>
        <v>0</v>
      </c>
      <c r="AI58" s="2">
        <f t="array" aca="1" ref="AI58" ca="1">IF(R23=C23,SUM(IF(($BR$30:$BR$38=C23)*($BS$29:$CA$29=R$24),$BS$30:$CA$38)),0)</f>
        <v>0</v>
      </c>
      <c r="AJ58" s="2">
        <f t="array" aca="1" ref="AJ58" ca="1">IF(R23=C23,SUM(IF(($BR$30:$BR$38=C23)*($BS$29:$CA$29=R$25),$BS$30:$CA$38)),0)</f>
        <v>0</v>
      </c>
      <c r="AK58" s="4">
        <f t="array" aca="1" ref="AK58" ca="1">IF(S23=C23,SUM(IF(($BR$30:$BR$38=C23)*($BS$29:$CA$29=S$17),$BS$30:$CA$38)),0)</f>
        <v>0</v>
      </c>
      <c r="AL58" s="2">
        <f t="array" aca="1" ref="AL58" ca="1">IF(S23=C23,SUM(IF(($BR$30:$BR$38=C23)*($BS$29:$CA$29=S$18),$BS$30:$CA$38)),0)</f>
        <v>0</v>
      </c>
      <c r="AM58" s="2">
        <f t="array" aca="1" ref="AM58" ca="1">IF(S23=C23,SUM(IF(($BR$30:$BR$38=C23)*($BS$29:$CA$29=S$19),$BS$30:$CA$38)),0)</f>
        <v>0</v>
      </c>
      <c r="AN58" s="2">
        <f t="array" aca="1" ref="AN58" ca="1">IF(S23=C23,SUM(IF(($BR$30:$BR$38=C23)*($BS$29:$CA$29=S$20),$BS$30:$CA$38)),0)</f>
        <v>0</v>
      </c>
      <c r="AO58" s="2">
        <f t="array" aca="1" ref="AO58" ca="1">IF(S23=C23,SUM(IF(($BR$30:$BR$38=C23)*($BS$29:$CA$29=S$21),$BS$30:$CA$38)),0)</f>
        <v>0</v>
      </c>
      <c r="AP58" s="2">
        <f t="array" aca="1" ref="AP58" ca="1">IF(S23=C23,SUM(IF(($BR$30:$BR$38=C23)*($BS$29:$CA$29=S$22),$BS$30:$CA$38)),0)</f>
        <v>0</v>
      </c>
      <c r="AQ58" s="2">
        <f t="array" aca="1" ref="AQ58" ca="1">IF(S23=C23,SUM(IF(($BR$30:$BR$38=C23)*($BS$29:$CA$29=S$24),$BS$30:$CA$38)),0)</f>
        <v>0</v>
      </c>
      <c r="AR58" s="2">
        <f t="array" aca="1" ref="AR58" ca="1">IF(S23=C23,SUM(IF(($BR$30:$BR$38=C23)*($BS$29:$CA$29=S$25),$BS$30:$CA$38)),0)</f>
        <v>0</v>
      </c>
      <c r="AS58" s="4">
        <f t="array" aca="1" ref="AS58" ca="1">IF(T23=C23,SUM(IF(($BR$30:$BR$38=C23)*($BS$29:$CA$29=T$17),$BS$30:$CA$38)),0)</f>
        <v>0</v>
      </c>
      <c r="AT58" s="2">
        <f t="array" aca="1" ref="AT58" ca="1">IF(T23=C23,SUM(IF(($BR$30:$BR$38=C23)*($BS$29:$CA$29=T$18),$BS$30:$CA$38)),0)</f>
        <v>0</v>
      </c>
      <c r="AU58" s="2">
        <f t="array" aca="1" ref="AU58" ca="1">IF(T23=C23,SUM(IF(($BR$30:$BR$38=C23)*($BS$29:$CA$29=T$19),$BS$30:$CA$38)),0)</f>
        <v>0</v>
      </c>
      <c r="AV58" s="2">
        <f t="array" aca="1" ref="AV58" ca="1">IF(T23=C23,SUM(IF(($BR$30:$BR$38=C23)*($BS$29:$CA$29=T$20),$BS$30:$CA$38)),0)</f>
        <v>0</v>
      </c>
      <c r="AW58" s="2">
        <f t="array" aca="1" ref="AW58" ca="1">IF(T23=C23,SUM(IF(($BR$30:$BR$38=C23)*($BS$29:$CA$29=T$21),$BS$30:$CA$38)),0)</f>
        <v>0</v>
      </c>
      <c r="AX58" s="2">
        <f t="array" aca="1" ref="AX58" ca="1">IF(T23=C23,SUM(IF(($BR$30:$BR$38=C23)*($BS$29:$CA$29=T$22),$BS$30:$CA$38)),0)</f>
        <v>0</v>
      </c>
      <c r="AY58" s="2">
        <f t="array" aca="1" ref="AY58" ca="1">IF(T23=C23,SUM(IF(($BR$30:$BR$38=C23)*($BS$29:$CA$29=T$24),$BS$30:$CA$38)),0)</f>
        <v>0</v>
      </c>
      <c r="AZ58" s="2">
        <f t="array" aca="1" ref="AZ58" ca="1">IF(T23=C23,SUM(IF(($BR$30:$BR$38=C23)*($BS$29:$CA$29=T$25),$BS$30:$CA$38)),0)</f>
        <v>0</v>
      </c>
      <c r="BA58" s="4">
        <f t="array" aca="1" ref="BA58" ca="1">IF(U23=C23,SUM(IF(($BR$30:$BR$38=C23)*($BS$29:$CA$29=U$17),$BS$30:$CA$38)),0)</f>
        <v>0</v>
      </c>
      <c r="BB58" s="2">
        <f t="array" aca="1" ref="BB58" ca="1">IF(U23=C23,SUM(IF(($BR$30:$BR$38=C23)*($BS$29:$CA$29=U$18),$BS$30:$CA$38)),0)</f>
        <v>0</v>
      </c>
      <c r="BC58" s="2">
        <f t="array" aca="1" ref="BC58" ca="1">IF(U23=C23,SUM(IF(($BR$30:$BR$38=C23)*($BS$29:$CA$29=U$19),$BS$30:$CA$38)),0)</f>
        <v>0</v>
      </c>
      <c r="BD58" s="2">
        <f t="array" aca="1" ref="BD58" ca="1">IF(U23=C23,SUM(IF(($BR$30:$BR$38=C23)*($BS$29:$CA$29=U$20),$BS$30:$CA$38)),0)</f>
        <v>0</v>
      </c>
      <c r="BE58" s="2">
        <f t="array" aca="1" ref="BE58" ca="1">IF(U23=C23,SUM(IF(($BR$30:$BR$38=C23)*($BS$29:$CA$29=U$21),$BS$30:$CA$38)),0)</f>
        <v>0</v>
      </c>
      <c r="BF58" s="2">
        <f t="array" aca="1" ref="BF58" ca="1">IF(U23=C23,SUM(IF(($BR$30:$BR$38=C23)*($BS$29:$CA$29=U$22),$BS$30:$CA$38)),0)</f>
        <v>0</v>
      </c>
      <c r="BG58" s="2">
        <f t="array" aca="1" ref="BG58" ca="1">IF(U23=C23,SUM(IF(($BR$30:$BR$38=C23)*($BS$29:$CA$29=U$24),$BS$30:$CA$38)),0)</f>
        <v>0</v>
      </c>
      <c r="BH58" s="2">
        <f t="array" aca="1" ref="BH58" ca="1">IF(U23=C23,SUM(IF(($BR$30:$BR$38=C23)*($BS$29:$CA$29=U$25),$BS$30:$CA$38)),0)</f>
        <v>0</v>
      </c>
      <c r="BI58" s="4">
        <f t="array" aca="1" ref="BI58" ca="1">IF(V23=C23,SUM(IF(($BR$30:$BR$38=C23)*($BS$29:$CA$29=V$17),$BS$30:$CA$38)),0)</f>
        <v>0</v>
      </c>
      <c r="BJ58" s="2">
        <f t="array" aca="1" ref="BJ58" ca="1">IF(V23=C23,SUM(IF(($BR$30:$BR$38=C23)*($BS$29:$CA$29=V$18),$BS$30:$CA$38)),0)</f>
        <v>0</v>
      </c>
      <c r="BK58" s="2">
        <f t="array" aca="1" ref="BK58" ca="1">IF(V23=C23,SUM(IF(($BR$30:$BR$38=C23)*($BS$29:$CA$29=V$19),$BS$30:$CA$38)),0)</f>
        <v>0</v>
      </c>
      <c r="BL58" s="2">
        <f t="array" aca="1" ref="BL58" ca="1">IF(V23=C23,SUM(IF(($BR$30:$BR$38=C23)*($BS$29:$CA$29=V$20),$BS$30:$CA$38)),0)</f>
        <v>0</v>
      </c>
      <c r="BM58" s="2">
        <f t="array" aca="1" ref="BM58" ca="1">IF(V23=C23,SUM(IF(($BR$30:$BR$38=C23)*($BS$29:$CA$29=V$21),$BS$30:$CA$38)),0)</f>
        <v>0</v>
      </c>
      <c r="BN58" s="2">
        <f t="array" aca="1" ref="BN58" ca="1">IF(V23=C23,SUM(IF(($BR$30:$BR$38=C23)*($BS$29:$CA$29=V$22),$BS$30:$CA$38)),0)</f>
        <v>0</v>
      </c>
      <c r="BO58" s="2">
        <f t="array" aca="1" ref="BO58" ca="1">IF(V23=C23,SUM(IF(($BR$30:$BR$38=C23)*($BS$29:$CA$29=V$24),$BS$30:$CA$38)),0)</f>
        <v>0</v>
      </c>
      <c r="BP58" s="13">
        <f t="array" aca="1" ref="BP58" ca="1">IF(V23=C23,SUM(IF(($BR$30:$BR$38=C23)*($BS$29:$CA$29=V$25),$BS$30:$CA$38)),0)</f>
        <v>0</v>
      </c>
      <c r="BR58" s="2" t="str">
        <f t="shared" si="61"/>
        <v/>
      </c>
      <c r="BS58" s="7">
        <f t="shared" ca="1" si="63"/>
        <v>0</v>
      </c>
      <c r="BT58" s="7">
        <f t="shared" ca="1" si="63"/>
        <v>0</v>
      </c>
      <c r="BU58" s="7">
        <f t="shared" ca="1" si="63"/>
        <v>0</v>
      </c>
      <c r="BV58" s="7">
        <f ca="1">SUMIFS($AE$64:$AE$135,$V$64:$V$135,$BR58,$W$64:$W$135,BV$51)+SUMIFS($AF$64:$AF$135,$W$64:$W$135,$BR58,$V$64:$V$135,BV$51)</f>
        <v>0</v>
      </c>
      <c r="BW58" s="7">
        <f ca="1">SUMIFS($AE$64:$AE$135,$V$64:$V$135,$BR58,$W$64:$W$135,BW$51)+SUMIFS($AF$64:$AF$135,$W$64:$W$135,$BR58,$V$64:$V$135,BW$51)</f>
        <v>0</v>
      </c>
      <c r="BX58" s="7">
        <f ca="1">SUMIFS($AE$64:$AE$135,$V$64:$V$135,$BR58,$W$64:$W$135,BX$51)+SUMIFS($AF$64:$AF$135,$W$64:$W$135,$BR58,$V$64:$V$135,BX$51)</f>
        <v>0</v>
      </c>
      <c r="BY58" s="5"/>
      <c r="BZ58" s="6">
        <f t="shared" ca="1" si="62"/>
        <v>0</v>
      </c>
      <c r="CA58" s="6">
        <f t="shared" ca="1" si="62"/>
        <v>0</v>
      </c>
    </row>
    <row r="59" spans="2:79" s="2" customFormat="1" x14ac:dyDescent="0.25">
      <c r="E59" s="12">
        <f t="array" aca="1" ref="E59" ca="1">IF(O24=C24,SUM(IF(($BR$30:$BR$38=C24)*($BS$29:$CA$29=O$17),$BS$30:$CA$38)),0)</f>
        <v>0</v>
      </c>
      <c r="F59" s="2">
        <f t="array" aca="1" ref="F59" ca="1">IF(O24=C24,SUM(IF(($BR$30:$BR$38=C24)*($BS$29:$CA$29=O$18),$BS$30:$CA$38)),0)</f>
        <v>0</v>
      </c>
      <c r="G59" s="2">
        <f t="array" aca="1" ref="G59" ca="1">IF(O24=C24,SUM(IF(($BR$30:$BR$38=C24)*($BS$29:$CA$29=O$19),$BS$30:$CA$38)),0)</f>
        <v>0</v>
      </c>
      <c r="H59" s="2">
        <f t="array" aca="1" ref="H59" ca="1">IF(O24=C24,SUM(IF(($BR$30:$BR$38=C24)*($BS$29:$CA$29=O$20),$BS$30:$CA$38)),0)</f>
        <v>0</v>
      </c>
      <c r="I59" s="2">
        <f t="array" aca="1" ref="I59" ca="1">IF(O24=C24,SUM(IF(($BR$30:$BR$38=C24)*($BS$29:$CA$29=O$21),$BS$30:$CA$38)),0)</f>
        <v>0</v>
      </c>
      <c r="J59" s="2">
        <f t="array" aca="1" ref="J59" ca="1">IF(O24=C24,SUM(IF(($BR$30:$BR$38=C24)*($BS$29:$CA$29=O$22),$BS$30:$CA$38)),0)</f>
        <v>0</v>
      </c>
      <c r="K59" s="2">
        <f t="array" aca="1" ref="K59" ca="1">IF(O24=C24,SUM(IF(($BR$30:$BR$38=C24)*($BS$29:$CA$29=O$23),$BS$30:$CA$38)),0)</f>
        <v>0</v>
      </c>
      <c r="L59" s="2">
        <f t="array" aca="1" ref="L59" ca="1">IF(O24=C24,SUM(IF(($BR$30:$BR$38=C24)*($BS$29:$CA$29=O$25),$BS$30:$CA$38)),0)</f>
        <v>0</v>
      </c>
      <c r="M59" s="4">
        <f t="array" aca="1" ref="M59" ca="1">IF(P24=C24,SUM(IF(($BR$30:$BR$38=C24)*($BS$29:$CA$29=P$17),$BS$30:$CA$38)),0)</f>
        <v>0</v>
      </c>
      <c r="N59" s="2">
        <f t="array" aca="1" ref="N59" ca="1">IF(P24=C24,SUM(IF(($BR$30:$BR$38=C24)*($BS$29:$CA$29=P$18),$BS$30:$CA$38)),0)</f>
        <v>0</v>
      </c>
      <c r="O59" s="2">
        <f t="array" aca="1" ref="O59" ca="1">IF(P24=C24,SUM(IF(($BR$30:$BR$38=C24)*($BS$29:$CA$29=P$19),$BS$30:$CA$38)),0)</f>
        <v>0</v>
      </c>
      <c r="P59" s="2">
        <f t="array" aca="1" ref="P59" ca="1">IF(P24=C24,SUM(IF(($BR$30:$BR$38=C24)*($BS$29:$CA$29=P$20),$BS$30:$CA$38)),0)</f>
        <v>0</v>
      </c>
      <c r="Q59" s="2">
        <f t="array" aca="1" ref="Q59" ca="1">IF(P24=C24,SUM(IF(($BR$30:$BR$38=C24)*($BS$29:$CA$29=P$21),$BS$30:$CA$38)),0)</f>
        <v>0</v>
      </c>
      <c r="R59" s="2">
        <f t="array" aca="1" ref="R59" ca="1">IF(P24=C24,SUM(IF(($BR$30:$BR$38=C24)*($BS$29:$CA$29=P$22),$BS$30:$CA$38)),0)</f>
        <v>0</v>
      </c>
      <c r="S59" s="2">
        <f t="array" aca="1" ref="S59" ca="1">IF(P24=C24,SUM(IF(($BR$30:$BR$38=C24)*($BS$29:$CA$29=P$23),$BS$30:$CA$38)),0)</f>
        <v>0</v>
      </c>
      <c r="T59" s="2">
        <f t="array" aca="1" ref="T59" ca="1">IF(P24=C24,SUM(IF(($BR$30:$BR$38=C24)*($BS$29:$CA$29=P$25),$BS$30:$CA$38)),0)</f>
        <v>0</v>
      </c>
      <c r="U59" s="4">
        <f t="array" aca="1" ref="U59" ca="1">IF(Q24=C24,SUM(IF(($BR$30:$BR$38=C24)*($BS$29:$CA$29=Q$17),$BS$30:$CA$38)),0)</f>
        <v>0</v>
      </c>
      <c r="V59" s="2">
        <f t="array" aca="1" ref="V59" ca="1">IF(Q24=C24,SUM(IF(($BR$30:$BR$38=C24)*($BS$29:$CA$29=Q$18),$BS$30:$CA$38)),0)</f>
        <v>0</v>
      </c>
      <c r="W59" s="2">
        <f t="array" aca="1" ref="W59" ca="1">IF(Q24=C24,SUM(IF(($BR$30:$BR$38=C24)*($BS$29:$CA$29=Q$19),$BS$30:$CA$38)),0)</f>
        <v>0</v>
      </c>
      <c r="X59" s="2">
        <f t="array" aca="1" ref="X59" ca="1">IF(Q24=C24,SUM(IF(($BR$30:$BR$38=C24)*($BS$29:$CA$29=Q$20),$BS$30:$CA$38)),0)</f>
        <v>0</v>
      </c>
      <c r="Y59" s="2">
        <f t="array" aca="1" ref="Y59" ca="1">IF(Q24=C24,SUM(IF(($BR$30:$BR$38=C24)*($BS$29:$CA$29=Q$21),$BS$30:$CA$38)),0)</f>
        <v>0</v>
      </c>
      <c r="Z59" s="2">
        <f t="array" aca="1" ref="Z59" ca="1">IF(Q24=C24,SUM(IF(($BR$30:$BR$38=C24)*($BS$29:$CA$29=Q$22),$BS$30:$CA$38)),0)</f>
        <v>0</v>
      </c>
      <c r="AA59" s="2">
        <f t="array" aca="1" ref="AA59" ca="1">IF(Q24=C24,SUM(IF(($BR$30:$BR$38=C24)*($BS$29:$CA$29=Q$23),$BS$30:$CA$38)),0)</f>
        <v>0</v>
      </c>
      <c r="AB59" s="2">
        <f t="array" aca="1" ref="AB59" ca="1">IF(Q24=C24,SUM(IF(($BR$30:$BR$38=C24)*($BS$29:$CA$29=Q$25),$BS$30:$CA$38)),0)</f>
        <v>0</v>
      </c>
      <c r="AC59" s="4">
        <f t="array" aca="1" ref="AC59" ca="1">IF(R24=C24,SUM(IF(($BR$30:$BR$38=C24)*($BS$29:$CA$29=R$17),$BS$30:$CA$38)),0)</f>
        <v>0</v>
      </c>
      <c r="AD59" s="2">
        <f t="array" aca="1" ref="AD59" ca="1">IF(R24=C24,SUM(IF(($BR$30:$BR$38=C24)*($BS$29:$CA$29=R$18),$BS$30:$CA$38)),0)</f>
        <v>0</v>
      </c>
      <c r="AE59" s="2">
        <f t="array" aca="1" ref="AE59" ca="1">IF(R24=C24,SUM(IF(($BR$30:$BR$38=C24)*($BS$29:$CA$29=R$19),$BS$30:$CA$38)),0)</f>
        <v>0</v>
      </c>
      <c r="AF59" s="2">
        <f t="array" aca="1" ref="AF59" ca="1">IF(R24=C24,SUM(IF(($BR$30:$BR$38=C24)*($BS$29:$CA$29=R$20),$BS$30:$CA$38)),0)</f>
        <v>0</v>
      </c>
      <c r="AG59" s="2">
        <f t="array" aca="1" ref="AG59" ca="1">IF(R24=C24,SUM(IF(($BR$30:$BR$38=C24)*($BS$29:$CA$29=R$21),$BS$30:$CA$38)),0)</f>
        <v>0</v>
      </c>
      <c r="AH59" s="2">
        <f t="array" aca="1" ref="AH59" ca="1">IF(R24=C24,SUM(IF(($BR$30:$BR$38=C24)*($BS$29:$CA$29=R$22),$BS$30:$CA$38)),0)</f>
        <v>0</v>
      </c>
      <c r="AI59" s="2">
        <f t="array" aca="1" ref="AI59" ca="1">IF(R24=C24,SUM(IF(($BR$30:$BR$38=C24)*($BS$29:$CA$29=R$23),$BS$30:$CA$38)),0)</f>
        <v>0</v>
      </c>
      <c r="AJ59" s="2">
        <f t="array" aca="1" ref="AJ59" ca="1">IF(R24=C24,SUM(IF(($BR$30:$BR$38=C24)*($BS$29:$CA$29=R$25),$BS$30:$CA$38)),0)</f>
        <v>0</v>
      </c>
      <c r="AK59" s="4">
        <f t="array" aca="1" ref="AK59" ca="1">IF(S24=C24,SUM(IF(($BR$30:$BR$38=C24)*($BS$29:$CA$29=S$17),$BS$30:$CA$38)),0)</f>
        <v>0</v>
      </c>
      <c r="AL59" s="2">
        <f t="array" aca="1" ref="AL59" ca="1">IF(S24=C24,SUM(IF(($BR$30:$BR$38=C24)*($BS$29:$CA$29=S$18),$BS$30:$CA$38)),0)</f>
        <v>0</v>
      </c>
      <c r="AM59" s="2">
        <f t="array" aca="1" ref="AM59" ca="1">IF(S24=C24,SUM(IF(($BR$30:$BR$38=C24)*($BS$29:$CA$29=S$19),$BS$30:$CA$38)),0)</f>
        <v>0</v>
      </c>
      <c r="AN59" s="2">
        <f t="array" aca="1" ref="AN59" ca="1">IF(S24=C24,SUM(IF(($BR$30:$BR$38=C24)*($BS$29:$CA$29=S$20),$BS$30:$CA$38)),0)</f>
        <v>0</v>
      </c>
      <c r="AO59" s="2">
        <f t="array" aca="1" ref="AO59" ca="1">IF(S24=C24,SUM(IF(($BR$30:$BR$38=C24)*($BS$29:$CA$29=S$21),$BS$30:$CA$38)),0)</f>
        <v>0</v>
      </c>
      <c r="AP59" s="2">
        <f t="array" aca="1" ref="AP59" ca="1">IF(S24=C24,SUM(IF(($BR$30:$BR$38=C24)*($BS$29:$CA$29=S$22),$BS$30:$CA$38)),0)</f>
        <v>0</v>
      </c>
      <c r="AQ59" s="2">
        <f t="array" aca="1" ref="AQ59" ca="1">IF(S24=C24,SUM(IF(($BR$30:$BR$38=C24)*($BS$29:$CA$29=S$23),$BS$30:$CA$38)),0)</f>
        <v>0</v>
      </c>
      <c r="AR59" s="2">
        <f t="array" aca="1" ref="AR59" ca="1">IF(S24=C24,SUM(IF(($BR$30:$BR$38=C24)*($BS$29:$CA$29=S$25),$BS$30:$CA$38)),0)</f>
        <v>0</v>
      </c>
      <c r="AS59" s="4">
        <f t="array" aca="1" ref="AS59" ca="1">IF(T24=C24,SUM(IF(($BR$30:$BR$38=C24)*($BS$29:$CA$29=T$17),$BS$30:$CA$38)),0)</f>
        <v>0</v>
      </c>
      <c r="AT59" s="2">
        <f t="array" aca="1" ref="AT59" ca="1">IF(T24=C24,SUM(IF(($BR$30:$BR$38=C24)*($BS$29:$CA$29=T$18),$BS$30:$CA$38)),0)</f>
        <v>0</v>
      </c>
      <c r="AU59" s="2">
        <f t="array" aca="1" ref="AU59" ca="1">IF(T24=C24,SUM(IF(($BR$30:$BR$38=C24)*($BS$29:$CA$29=T$19),$BS$30:$CA$38)),0)</f>
        <v>0</v>
      </c>
      <c r="AV59" s="2">
        <f t="array" aca="1" ref="AV59" ca="1">IF(T24=C24,SUM(IF(($BR$30:$BR$38=C24)*($BS$29:$CA$29=T$20),$BS$30:$CA$38)),0)</f>
        <v>0</v>
      </c>
      <c r="AW59" s="2">
        <f t="array" aca="1" ref="AW59" ca="1">IF(T24=C24,SUM(IF(($BR$30:$BR$38=C24)*($BS$29:$CA$29=T$21),$BS$30:$CA$38)),0)</f>
        <v>0</v>
      </c>
      <c r="AX59" s="2">
        <f t="array" aca="1" ref="AX59" ca="1">IF(T24=C24,SUM(IF(($BR$30:$BR$38=C24)*($BS$29:$CA$29=T$22),$BS$30:$CA$38)),0)</f>
        <v>0</v>
      </c>
      <c r="AY59" s="2">
        <f t="array" aca="1" ref="AY59" ca="1">IF(T24=C24,SUM(IF(($BR$30:$BR$38=C24)*($BS$29:$CA$29=T$23),$BS$30:$CA$38)),0)</f>
        <v>0</v>
      </c>
      <c r="AZ59" s="2">
        <f t="array" aca="1" ref="AZ59" ca="1">IF(T24=C24,SUM(IF(($BR$30:$BR$38=C24)*($BS$29:$CA$29=T$25),$BS$30:$CA$38)),0)</f>
        <v>0</v>
      </c>
      <c r="BA59" s="4">
        <f t="array" aca="1" ref="BA59" ca="1">IF(U24=C24,SUM(IF(($BR$30:$BR$38=C24)*($BS$29:$CA$29=U$17),$BS$30:$CA$38)),0)</f>
        <v>0</v>
      </c>
      <c r="BB59" s="2">
        <f t="array" aca="1" ref="BB59" ca="1">IF(U24=C24,SUM(IF(($BR$30:$BR$38=C24)*($BS$29:$CA$29=U$18),$BS$30:$CA$38)),0)</f>
        <v>0</v>
      </c>
      <c r="BC59" s="2">
        <f t="array" aca="1" ref="BC59" ca="1">IF(U24=C24,SUM(IF(($BR$30:$BR$38=C24)*($BS$29:$CA$29=U$19),$BS$30:$CA$38)),0)</f>
        <v>0</v>
      </c>
      <c r="BD59" s="2">
        <f t="array" aca="1" ref="BD59" ca="1">IF(U24=C24,SUM(IF(($BR$30:$BR$38=C24)*($BS$29:$CA$29=U$20),$BS$30:$CA$38)),0)</f>
        <v>0</v>
      </c>
      <c r="BE59" s="2">
        <f t="array" aca="1" ref="BE59" ca="1">IF(U24=C24,SUM(IF(($BR$30:$BR$38=C24)*($BS$29:$CA$29=U$21),$BS$30:$CA$38)),0)</f>
        <v>0</v>
      </c>
      <c r="BF59" s="2">
        <f t="array" aca="1" ref="BF59" ca="1">IF(U24=C24,SUM(IF(($BR$30:$BR$38=C24)*($BS$29:$CA$29=U$22),$BS$30:$CA$38)),0)</f>
        <v>0</v>
      </c>
      <c r="BG59" s="2">
        <f t="array" aca="1" ref="BG59" ca="1">IF(U24=C24,SUM(IF(($BR$30:$BR$38=C24)*($BS$29:$CA$29=U$23),$BS$30:$CA$38)),0)</f>
        <v>0</v>
      </c>
      <c r="BH59" s="2">
        <f t="array" aca="1" ref="BH59" ca="1">IF(U24=C24,SUM(IF(($BR$30:$BR$38=C24)*($BS$29:$CA$29=U$25),$BS$30:$CA$38)),0)</f>
        <v>0</v>
      </c>
      <c r="BI59" s="4">
        <f t="array" aca="1" ref="BI59" ca="1">IF(V24=C24,SUM(IF(($BR$30:$BR$38=C24)*($BS$29:$CA$29=V$17),$BS$30:$CA$38)),0)</f>
        <v>0</v>
      </c>
      <c r="BJ59" s="2">
        <f t="array" aca="1" ref="BJ59" ca="1">IF(V24=C24,SUM(IF(($BR$30:$BR$38=C24)*($BS$29:$CA$29=V$18),$BS$30:$CA$38)),0)</f>
        <v>0</v>
      </c>
      <c r="BK59" s="2">
        <f t="array" aca="1" ref="BK59" ca="1">IF(V24=C24,SUM(IF(($BR$30:$BR$38=C24)*($BS$29:$CA$29=V$19),$BS$30:$CA$38)),0)</f>
        <v>0</v>
      </c>
      <c r="BL59" s="2">
        <f t="array" aca="1" ref="BL59" ca="1">IF(V24=C24,SUM(IF(($BR$30:$BR$38=C24)*($BS$29:$CA$29=V$20),$BS$30:$CA$38)),0)</f>
        <v>0</v>
      </c>
      <c r="BM59" s="2">
        <f t="array" aca="1" ref="BM59" ca="1">IF(V24=C24,SUM(IF(($BR$30:$BR$38=C24)*($BS$29:$CA$29=V$21),$BS$30:$CA$38)),0)</f>
        <v>0</v>
      </c>
      <c r="BN59" s="2">
        <f t="array" aca="1" ref="BN59" ca="1">IF(V24=C24,SUM(IF(($BR$30:$BR$38=C24)*($BS$29:$CA$29=V$22),$BS$30:$CA$38)),0)</f>
        <v>0</v>
      </c>
      <c r="BO59" s="2">
        <f t="array" aca="1" ref="BO59" ca="1">IF(V24=C24,SUM(IF(($BR$30:$BR$38=C24)*($BS$29:$CA$29=V$23),$BS$30:$CA$38)),0)</f>
        <v>0</v>
      </c>
      <c r="BP59" s="13">
        <f t="array" aca="1" ref="BP59" ca="1">IF(V24=C24,SUM(IF(($BR$30:$BR$38=C24)*($BS$29:$CA$29=V$25),$BS$30:$CA$38)),0)</f>
        <v>0</v>
      </c>
      <c r="BR59" s="2" t="str">
        <f t="shared" si="61"/>
        <v/>
      </c>
      <c r="BS59" s="7">
        <f t="shared" ca="1" si="63"/>
        <v>0</v>
      </c>
      <c r="BT59" s="7">
        <f t="shared" ca="1" si="63"/>
        <v>0</v>
      </c>
      <c r="BU59" s="7">
        <f t="shared" ca="1" si="63"/>
        <v>0</v>
      </c>
      <c r="BV59" s="7">
        <f ca="1">SUMIFS($AE$64:$AE$135,$V$64:$V$135,$BR59,$W$64:$W$135,BV$51)+SUMIFS($AF$64:$AF$135,$W$64:$W$135,$BR59,$V$64:$V$135,BV$51)</f>
        <v>0</v>
      </c>
      <c r="BW59" s="7">
        <f ca="1">SUMIFS($AE$64:$AE$135,$V$64:$V$135,$BR59,$W$64:$W$135,BW$51)+SUMIFS($AF$64:$AF$135,$W$64:$W$135,$BR59,$V$64:$V$135,BW$51)</f>
        <v>0</v>
      </c>
      <c r="BX59" s="7">
        <f ca="1">SUMIFS($AE$64:$AE$135,$V$64:$V$135,$BR59,$W$64:$W$135,BX$51)+SUMIFS($AF$64:$AF$135,$W$64:$W$135,$BR59,$V$64:$V$135,BX$51)</f>
        <v>0</v>
      </c>
      <c r="BY59" s="7">
        <f ca="1">SUMIFS($AE$64:$AE$135,$V$64:$V$135,$BR59,$W$64:$W$135,BY$51)+SUMIFS($AF$64:$AF$135,$W$64:$W$135,$BR59,$V$64:$V$135,BY$51)</f>
        <v>0</v>
      </c>
      <c r="BZ59" s="5"/>
      <c r="CA59" s="6">
        <f ca="1">SUMIFS($AE$64:$AE$135,$V$64:$V$135,$BR59,$W$64:$W$135,CA$51)+SUMIFS($AF$64:$AF$135,$W$64:$W$135,$BR59,$V$64:$V$135,CA$51)</f>
        <v>0</v>
      </c>
    </row>
    <row r="60" spans="2:79" s="2" customFormat="1" ht="12" thickBot="1" x14ac:dyDescent="0.3">
      <c r="E60" s="14">
        <f t="array" aca="1" ref="E60" ca="1">IF(O25=C25,SUM(IF(($BR$30:$BR$38=C25)*($BS$29:$CA$29=O$17),$BS$30:$CA$38)),0)</f>
        <v>0</v>
      </c>
      <c r="F60" s="15">
        <f t="array" aca="1" ref="F60" ca="1">IF(O25=C25,SUM(IF(($BR$30:$BR$38=C25)*($BS$29:$CA$29=O$18),$BS$30:$CA$38)),0)</f>
        <v>0</v>
      </c>
      <c r="G60" s="15">
        <f t="array" aca="1" ref="G60" ca="1">IF(O25=C25,SUM(IF(($BR$30:$BR$38=C25)*($BS$29:$CA$29=O$19),$BS$30:$CA$38)),0)</f>
        <v>0</v>
      </c>
      <c r="H60" s="15">
        <f t="array" aca="1" ref="H60" ca="1">IF(O25=C25,SUM(IF(($BR$30:$BR$38=C25)*($BS$29:$CA$29=O$20),$BS$30:$CA$38)),0)</f>
        <v>0</v>
      </c>
      <c r="I60" s="15">
        <f t="array" aca="1" ref="I60" ca="1">IF(O25=C25,SUM(IF(($BR$30:$BR$38=C25)*($BS$29:$CA$29=O$21),$BS$30:$CA$38)),0)</f>
        <v>0</v>
      </c>
      <c r="J60" s="15">
        <f t="array" aca="1" ref="J60" ca="1">IF(O25=C25,SUM(IF(($BR$30:$BR$38=C25)*($BS$29:$CA$29=O$22),$BS$30:$CA$38)),0)</f>
        <v>0</v>
      </c>
      <c r="K60" s="15">
        <f t="array" aca="1" ref="K60" ca="1">IF(O25=C25,SUM(IF(($BR$30:$BR$38=C25)*($BS$29:$CA$29=O$23),$BS$30:$CA$38)),0)</f>
        <v>0</v>
      </c>
      <c r="L60" s="15">
        <f t="array" aca="1" ref="L60" ca="1">IF(O25=C25,SUM(IF(($BR$30:$BR$38=C25)*($BS$29:$CA$29=O$24),$BS$30:$CA$38)),0)</f>
        <v>0</v>
      </c>
      <c r="M60" s="16">
        <f t="array" aca="1" ref="M60" ca="1">IF(P25=C25,SUM(IF(($BR$30:$BR$38=C25)*($BS$29:$CA$29=P$17),$BS$30:$CA$38)),0)</f>
        <v>0</v>
      </c>
      <c r="N60" s="15">
        <f t="array" aca="1" ref="N60" ca="1">IF(P25=C25,SUM(IF(($BR$30:$BR$38=C25)*($BS$29:$CA$29=P$18),$BS$30:$CA$38)),0)</f>
        <v>0</v>
      </c>
      <c r="O60" s="15">
        <f t="array" aca="1" ref="O60" ca="1">IF(P25=C25,SUM(IF(($BR$30:$BR$38=C25)*($BS$29:$CA$29=P$19),$BS$30:$CA$38)),0)</f>
        <v>0</v>
      </c>
      <c r="P60" s="15">
        <f t="array" aca="1" ref="P60" ca="1">IF(P25=C25,SUM(IF(($BR$30:$BR$38=C25)*($BS$29:$CA$29=P$20),$BS$30:$CA$38)),0)</f>
        <v>0</v>
      </c>
      <c r="Q60" s="15">
        <f t="array" aca="1" ref="Q60" ca="1">IF(P25=C25,SUM(IF(($BR$30:$BR$38=C25)*($BS$29:$CA$29=P$21),$BS$30:$CA$38)),0)</f>
        <v>0</v>
      </c>
      <c r="R60" s="15">
        <f t="array" aca="1" ref="R60" ca="1">IF(P25=C25,SUM(IF(($BR$30:$BR$38=C25)*($BS$29:$CA$29=P$22),$BS$30:$CA$38)),0)</f>
        <v>0</v>
      </c>
      <c r="S60" s="15">
        <f t="array" aca="1" ref="S60" ca="1">IF(P25=C25,SUM(IF(($BR$30:$BR$38=C25)*($BS$29:$CA$29=P$23),$BS$30:$CA$38)),0)</f>
        <v>0</v>
      </c>
      <c r="T60" s="15">
        <f t="array" aca="1" ref="T60" ca="1">IF(P25=C25,SUM(IF(($BR$30:$BR$38=C25)*($BS$29:$CA$29=P$24),$BS$30:$CA$38)),0)</f>
        <v>0</v>
      </c>
      <c r="U60" s="16">
        <f t="array" aca="1" ref="U60" ca="1">IF(Q25=C25,SUM(IF(($BR$30:$BR$38=C25)*($BS$29:$CA$29=Q$17),$BS$30:$CA$38)),0)</f>
        <v>0</v>
      </c>
      <c r="V60" s="15">
        <f t="array" aca="1" ref="V60" ca="1">IF(Q25=C25,SUM(IF(($BR$30:$BR$38=C25)*($BS$29:$CA$29=Q$18),$BS$30:$CA$38)),0)</f>
        <v>0</v>
      </c>
      <c r="W60" s="15">
        <f t="array" aca="1" ref="W60" ca="1">IF(Q25=C25,SUM(IF(($BR$30:$BR$38=C25)*($BS$29:$CA$29=Q$19),$BS$30:$CA$38)),0)</f>
        <v>0</v>
      </c>
      <c r="X60" s="15">
        <f t="array" aca="1" ref="X60" ca="1">IF(Q25=C25,SUM(IF(($BR$30:$BR$38=C25)*($BS$29:$CA$29=Q$20),$BS$30:$CA$38)),0)</f>
        <v>0</v>
      </c>
      <c r="Y60" s="15">
        <f t="array" aca="1" ref="Y60" ca="1">IF(Q25=C25,SUM(IF(($BR$30:$BR$38=C25)*($BS$29:$CA$29=Q$21),$BS$30:$CA$38)),0)</f>
        <v>0</v>
      </c>
      <c r="Z60" s="15">
        <f t="array" aca="1" ref="Z60" ca="1">IF(Q25=C25,SUM(IF(($BR$30:$BR$38=C25)*($BS$29:$CA$29=Q$22),$BS$30:$CA$38)),0)</f>
        <v>0</v>
      </c>
      <c r="AA60" s="15">
        <f t="array" aca="1" ref="AA60" ca="1">IF(Q25=C25,SUM(IF(($BR$30:$BR$38=C25)*($BS$29:$CA$29=Q$23),$BS$30:$CA$38)),0)</f>
        <v>0</v>
      </c>
      <c r="AB60" s="15">
        <f t="array" aca="1" ref="AB60" ca="1">IF(Q25=C25,SUM(IF(($BR$30:$BR$38=C25)*($BS$29:$CA$29=Q$24),$BS$30:$CA$38)),0)</f>
        <v>0</v>
      </c>
      <c r="AC60" s="16">
        <f t="array" aca="1" ref="AC60" ca="1">IF(R25=C25,SUM(IF(($BR$30:$BR$38=C25)*($BS$29:$CA$29=R$17),$BS$30:$CA$38)),0)</f>
        <v>0</v>
      </c>
      <c r="AD60" s="15">
        <f t="array" aca="1" ref="AD60" ca="1">IF(R25=C25,SUM(IF(($BR$30:$BR$38=C25)*($BS$29:$CA$29=R$18),$BS$30:$CA$38)),0)</f>
        <v>0</v>
      </c>
      <c r="AE60" s="15">
        <f t="array" aca="1" ref="AE60" ca="1">IF(R25=C25,SUM(IF(($BR$30:$BR$38=C25)*($BS$29:$CA$29=R$19),$BS$30:$CA$38)),0)</f>
        <v>0</v>
      </c>
      <c r="AF60" s="15">
        <f t="array" aca="1" ref="AF60" ca="1">IF(R25=C25,SUM(IF(($BR$30:$BR$38=C25)*($BS$29:$CA$29=R$20),$BS$30:$CA$38)),0)</f>
        <v>0</v>
      </c>
      <c r="AG60" s="15">
        <f t="array" aca="1" ref="AG60" ca="1">IF(R25=C25,SUM(IF(($BR$30:$BR$38=C25)*($BS$29:$CA$29=R$21),$BS$30:$CA$38)),0)</f>
        <v>0</v>
      </c>
      <c r="AH60" s="15">
        <f t="array" aca="1" ref="AH60" ca="1">IF(R25=C25,SUM(IF(($BR$30:$BR$38=C25)*($BS$29:$CA$29=R$22),$BS$30:$CA$38)),0)</f>
        <v>0</v>
      </c>
      <c r="AI60" s="15">
        <f t="array" aca="1" ref="AI60" ca="1">IF(R25=C25,SUM(IF(($BR$30:$BR$38=C25)*($BS$29:$CA$29=R$23),$BS$30:$CA$38)),0)</f>
        <v>0</v>
      </c>
      <c r="AJ60" s="15">
        <f t="array" aca="1" ref="AJ60" ca="1">IF(R25=C25,SUM(IF(($BR$30:$BR$38=C25)*($BS$29:$CA$29=R$24),$BS$30:$CA$38)),0)</f>
        <v>0</v>
      </c>
      <c r="AK60" s="16">
        <f t="array" aca="1" ref="AK60" ca="1">IF(S25=C25,SUM(IF(($BR$30:$BR$38=C25)*($BS$29:$CA$29=S$17),$BS$30:$CA$38)),0)</f>
        <v>0</v>
      </c>
      <c r="AL60" s="15">
        <f t="array" aca="1" ref="AL60" ca="1">IF(S25=C25,SUM(IF(($BR$30:$BR$38=C25)*($BS$29:$CA$29=S$18),$BS$30:$CA$38)),0)</f>
        <v>0</v>
      </c>
      <c r="AM60" s="15">
        <f t="array" aca="1" ref="AM60" ca="1">IF(S25=C25,SUM(IF(($BR$30:$BR$38=C25)*($BS$29:$CA$29=S$19),$BS$30:$CA$38)),0)</f>
        <v>0</v>
      </c>
      <c r="AN60" s="15">
        <f t="array" aca="1" ref="AN60" ca="1">IF(S25=C25,SUM(IF(($BR$30:$BR$38=C25)*($BS$29:$CA$29=S$20),$BS$30:$CA$38)),0)</f>
        <v>0</v>
      </c>
      <c r="AO60" s="15">
        <f t="array" aca="1" ref="AO60" ca="1">IF(S25=C25,SUM(IF(($BR$30:$BR$38=C25)*($BS$29:$CA$29=S$21),$BS$30:$CA$38)),0)</f>
        <v>0</v>
      </c>
      <c r="AP60" s="15">
        <f t="array" aca="1" ref="AP60" ca="1">IF(S25=C25,SUM(IF(($BR$30:$BR$38=C25)*($BS$29:$CA$29=S$22),$BS$30:$CA$38)),0)</f>
        <v>0</v>
      </c>
      <c r="AQ60" s="15">
        <f t="array" aca="1" ref="AQ60" ca="1">IF(S25=C25,SUM(IF(($BR$30:$BR$38=C25)*($BS$29:$CA$29=S$23),$BS$30:$CA$38)),0)</f>
        <v>0</v>
      </c>
      <c r="AR60" s="15">
        <f t="array" aca="1" ref="AR60" ca="1">IF(S25=C25,SUM(IF(($BR$30:$BR$38=C25)*($BS$29:$CA$29=S$24),$BS$30:$CA$38)),0)</f>
        <v>0</v>
      </c>
      <c r="AS60" s="16">
        <f t="array" aca="1" ref="AS60" ca="1">IF(T25=C25,SUM(IF(($BR$30:$BR$38=C25)*($BS$29:$CA$29=T$17),$BS$30:$CA$38)),0)</f>
        <v>0</v>
      </c>
      <c r="AT60" s="15">
        <f t="array" aca="1" ref="AT60" ca="1">IF(T25=C25,SUM(IF(($BR$30:$BR$38=C25)*($BS$29:$CA$29=T$18),$BS$30:$CA$38)),0)</f>
        <v>0</v>
      </c>
      <c r="AU60" s="15">
        <f t="array" aca="1" ref="AU60" ca="1">IF(T25=C25,SUM(IF(($BR$30:$BR$38=C25)*($BS$29:$CA$29=T$19),$BS$30:$CA$38)),0)</f>
        <v>0</v>
      </c>
      <c r="AV60" s="15">
        <f t="array" aca="1" ref="AV60" ca="1">IF(T25=C25,SUM(IF(($BR$30:$BR$38=C25)*($BS$29:$CA$29=T$20),$BS$30:$CA$38)),0)</f>
        <v>0</v>
      </c>
      <c r="AW60" s="15">
        <f t="array" aca="1" ref="AW60" ca="1">IF(T25=C25,SUM(IF(($BR$30:$BR$38=C25)*($BS$29:$CA$29=T$21),$BS$30:$CA$38)),0)</f>
        <v>0</v>
      </c>
      <c r="AX60" s="15">
        <f t="array" aca="1" ref="AX60" ca="1">IF(T25=C25,SUM(IF(($BR$30:$BR$38=C25)*($BS$29:$CA$29=T$22),$BS$30:$CA$38)),0)</f>
        <v>0</v>
      </c>
      <c r="AY60" s="15">
        <f t="array" aca="1" ref="AY60" ca="1">IF(T25=C25,SUM(IF(($BR$30:$BR$38=C25)*($BS$29:$CA$29=T$23),$BS$30:$CA$38)),0)</f>
        <v>0</v>
      </c>
      <c r="AZ60" s="15">
        <f t="array" aca="1" ref="AZ60" ca="1">IF(T25=C25,SUM(IF(($BR$30:$BR$38=C25)*($BS$29:$CA$29=T$24),$BS$30:$CA$38)),0)</f>
        <v>0</v>
      </c>
      <c r="BA60" s="16">
        <f t="array" aca="1" ref="BA60" ca="1">IF(U25=C25,SUM(IF(($BR$30:$BR$38=C25)*($BS$29:$CA$29=U$17),$BS$30:$CA$38)),0)</f>
        <v>0</v>
      </c>
      <c r="BB60" s="15">
        <f t="array" aca="1" ref="BB60" ca="1">IF(U25=C25,SUM(IF(($BR$30:$BR$38=C25)*($BS$29:$CA$29=U$18),$BS$30:$CA$38)),0)</f>
        <v>0</v>
      </c>
      <c r="BC60" s="15">
        <f t="array" aca="1" ref="BC60" ca="1">IF(U25=C25,SUM(IF(($BR$30:$BR$38=C25)*($BS$29:$CA$29=U$19),$BS$30:$CA$38)),0)</f>
        <v>0</v>
      </c>
      <c r="BD60" s="15">
        <f t="array" aca="1" ref="BD60" ca="1">IF(U25=C25,SUM(IF(($BR$30:$BR$38=C25)*($BS$29:$CA$29=U$20),$BS$30:$CA$38)),0)</f>
        <v>0</v>
      </c>
      <c r="BE60" s="15">
        <f t="array" aca="1" ref="BE60" ca="1">IF(U25=C25,SUM(IF(($BR$30:$BR$38=C25)*($BS$29:$CA$29=U$21),$BS$30:$CA$38)),0)</f>
        <v>0</v>
      </c>
      <c r="BF60" s="15">
        <f t="array" aca="1" ref="BF60" ca="1">IF(U25=C25,SUM(IF(($BR$30:$BR$38=C25)*($BS$29:$CA$29=U$22),$BS$30:$CA$38)),0)</f>
        <v>0</v>
      </c>
      <c r="BG60" s="15">
        <f t="array" aca="1" ref="BG60" ca="1">IF(U25=C25,SUM(IF(($BR$30:$BR$38=C25)*($BS$29:$CA$29=U$23),$BS$30:$CA$38)),0)</f>
        <v>0</v>
      </c>
      <c r="BH60" s="15">
        <f t="array" aca="1" ref="BH60" ca="1">IF(U25=C25,SUM(IF(($BR$30:$BR$38=C25)*($BS$29:$CA$29=U$24),$BS$30:$CA$38)),0)</f>
        <v>0</v>
      </c>
      <c r="BI60" s="16">
        <f t="array" aca="1" ref="BI60" ca="1">IF(V25=C25,SUM(IF(($BR$30:$BR$38=C25)*($BS$29:$CA$29=V$17),$BS$30:$CA$38)),0)</f>
        <v>0</v>
      </c>
      <c r="BJ60" s="15">
        <f t="array" aca="1" ref="BJ60" ca="1">IF(V25=C25,SUM(IF(($BR$30:$BR$38=C25)*($BS$29:$CA$29=V$18),$BS$30:$CA$38)),0)</f>
        <v>0</v>
      </c>
      <c r="BK60" s="15">
        <f t="array" aca="1" ref="BK60" ca="1">IF(V25=C25,SUM(IF(($BR$30:$BR$38=C25)*($BS$29:$CA$29=V$19),$BS$30:$CA$38)),0)</f>
        <v>0</v>
      </c>
      <c r="BL60" s="15">
        <f t="array" aca="1" ref="BL60" ca="1">IF(V25=C25,SUM(IF(($BR$30:$BR$38=C25)*($BS$29:$CA$29=V$20),$BS$30:$CA$38)),0)</f>
        <v>0</v>
      </c>
      <c r="BM60" s="15">
        <f t="array" aca="1" ref="BM60" ca="1">IF(V25=C25,SUM(IF(($BR$30:$BR$38=C25)*($BS$29:$CA$29=V$21),$BS$30:$CA$38)),0)</f>
        <v>0</v>
      </c>
      <c r="BN60" s="15">
        <f t="array" aca="1" ref="BN60" ca="1">IF(V25=C25,SUM(IF(($BR$30:$BR$38=C25)*($BS$29:$CA$29=V$22),$BS$30:$CA$38)),0)</f>
        <v>0</v>
      </c>
      <c r="BO60" s="15">
        <f t="array" aca="1" ref="BO60" ca="1">IF(V25=C25,SUM(IF(($BR$30:$BR$38=C25)*($BS$29:$CA$29=V$23),$BS$30:$CA$38)),0)</f>
        <v>0</v>
      </c>
      <c r="BP60" s="17">
        <f t="array" aca="1" ref="BP60" ca="1">IF(V25=C25,SUM(IF(($BR$30:$BR$38=C25)*($BS$29:$CA$29=V$24),$BS$30:$CA$38)),0)</f>
        <v>0</v>
      </c>
      <c r="BR60" s="2" t="str">
        <f t="shared" si="61"/>
        <v/>
      </c>
      <c r="BS60" s="7">
        <f t="shared" ca="1" si="63"/>
        <v>0</v>
      </c>
      <c r="BT60" s="7">
        <f t="shared" ca="1" si="63"/>
        <v>0</v>
      </c>
      <c r="BU60" s="7">
        <f t="shared" ca="1" si="63"/>
        <v>0</v>
      </c>
      <c r="BV60" s="7">
        <f ca="1">SUMIFS($AE$64:$AE$135,$V$64:$V$135,$BR60,$W$64:$W$135,BV$51)+SUMIFS($AF$64:$AF$135,$W$64:$W$135,$BR60,$V$64:$V$135,BV$51)</f>
        <v>0</v>
      </c>
      <c r="BW60" s="7">
        <f ca="1">SUMIFS($AE$64:$AE$135,$V$64:$V$135,$BR60,$W$64:$W$135,BW$51)+SUMIFS($AF$64:$AF$135,$W$64:$W$135,$BR60,$V$64:$V$135,BW$51)</f>
        <v>0</v>
      </c>
      <c r="BX60" s="7">
        <f ca="1">SUMIFS($AE$64:$AE$135,$V$64:$V$135,$BR60,$W$64:$W$135,BX$51)+SUMIFS($AF$64:$AF$135,$W$64:$W$135,$BR60,$V$64:$V$135,BX$51)</f>
        <v>0</v>
      </c>
      <c r="BY60" s="7">
        <f ca="1">SUMIFS($AE$64:$AE$135,$V$64:$V$135,$BR60,$W$64:$W$135,BY$51)+SUMIFS($AF$64:$AF$135,$W$64:$W$135,$BR60,$V$64:$V$135,BY$51)</f>
        <v>0</v>
      </c>
      <c r="BZ60" s="7">
        <f ca="1">SUMIFS($AE$64:$AE$135,$V$64:$V$135,$BR60,$W$64:$W$135,BZ$51)+SUMIFS($AF$64:$AF$135,$W$64:$W$135,$BR60,$V$64:$V$135,BZ$51)</f>
        <v>0</v>
      </c>
      <c r="CA60" s="5"/>
    </row>
    <row r="61" spans="2:79" s="2" customFormat="1" ht="12" thickTop="1" x14ac:dyDescent="0.25"/>
    <row r="62" spans="2:79" s="2" customFormat="1" x14ac:dyDescent="0.25"/>
    <row r="63" spans="2:79" s="2" customFormat="1" ht="12" thickBot="1" x14ac:dyDescent="0.3">
      <c r="F63" s="184" t="s">
        <v>177</v>
      </c>
      <c r="Z63" s="157" t="s">
        <v>162</v>
      </c>
      <c r="AA63" s="157" t="s">
        <v>16</v>
      </c>
      <c r="AB63" s="157" t="s">
        <v>160</v>
      </c>
      <c r="AC63" s="158" t="s">
        <v>163</v>
      </c>
      <c r="AD63" s="157" t="s">
        <v>161</v>
      </c>
      <c r="AE63" s="777" t="s">
        <v>112</v>
      </c>
      <c r="AF63" s="777"/>
    </row>
    <row r="64" spans="2:79" s="2" customFormat="1" ht="13.5" thickTop="1" thickBot="1" x14ac:dyDescent="0.3">
      <c r="F64" s="185">
        <v>1000000</v>
      </c>
      <c r="G64" s="186" t="s">
        <v>112</v>
      </c>
      <c r="P64" s="41" t="s">
        <v>7</v>
      </c>
      <c r="Q64" s="56" t="str">
        <f ca="1">IF('Endrunde 4'!$AE19="","",'Endrunde 4'!$AE19)</f>
        <v>Thun</v>
      </c>
      <c r="U64" s="62" t="s">
        <v>7</v>
      </c>
      <c r="V64" s="36" t="str">
        <f ca="1">'Endrunde 4'!$I12</f>
        <v>Langenthal 2</v>
      </c>
      <c r="W64" s="29" t="str">
        <f ca="1">'Endrunde 4'!$K12</f>
        <v/>
      </c>
      <c r="X64" s="29" t="str">
        <f ca="1">IF(AND('Endrunde 4'!$L12&lt;&gt;"",'Endrunde 4'!$N12&lt;&gt;"",$V64&lt;&gt;$W64,$V64&lt;&gt;"",$W64&lt;&gt;""),'Endrunde 4'!$L12,"")</f>
        <v/>
      </c>
      <c r="Y64" s="30" t="str">
        <f ca="1">IF(AND('Endrunde 4'!$L12&lt;&gt;"",'Endrunde 4'!$N12&lt;&gt;"",$V64&lt;&gt;$W64,$V64&lt;&gt;"",$W64&lt;&gt;""),'Endrunde 4'!$N12,"")</f>
        <v/>
      </c>
      <c r="Z64" s="28" t="str">
        <f ca="1">V64&amp;W64</f>
        <v>Langenthal 2</v>
      </c>
      <c r="AA64" s="29">
        <f ca="1">IF(AND(V64&lt;&gt;"",W64&lt;&gt;"",V64&lt;&gt;W64,X64&lt;&gt;"",Y64&lt;&gt;""),1,0)</f>
        <v>0</v>
      </c>
      <c r="AB64" s="135" t="str">
        <f ca="1">IF(AA64&gt;0,X64&amp;Sprache!$E$71&amp;Y64,"")</f>
        <v/>
      </c>
      <c r="AD64" s="136"/>
      <c r="AE64" s="141" t="str">
        <f ca="1">IF($AA64=0,"",IF($X64&gt;$Y64,Einstellungen!$C$4,IF($X64=$Y64,1,0)))</f>
        <v/>
      </c>
      <c r="AF64" s="136" t="str">
        <f ca="1">IF($AA64=0,"",IF($X64&lt;$Y64,Einstellungen!$C$4,IF($X64=$Y64,1,0)))</f>
        <v/>
      </c>
      <c r="AH64" s="3"/>
    </row>
    <row r="65" spans="6:43" s="2" customFormat="1" ht="13" thickBot="1" x14ac:dyDescent="0.3">
      <c r="F65" s="187">
        <v>1000</v>
      </c>
      <c r="G65" s="188" t="s">
        <v>111</v>
      </c>
      <c r="H65" s="192">
        <v>500</v>
      </c>
      <c r="I65" s="191" t="s">
        <v>318</v>
      </c>
      <c r="P65" s="42" t="s">
        <v>8</v>
      </c>
      <c r="Q65" s="57" t="str">
        <f ca="1">IF('Endrunde 4'!$AE20="","",'Endrunde 4'!$AE20)</f>
        <v>Thun 13_2</v>
      </c>
      <c r="U65" s="63" t="s">
        <v>8</v>
      </c>
      <c r="V65" s="37" t="str">
        <f ca="1">'Endrunde 4'!$I13</f>
        <v>Thun</v>
      </c>
      <c r="W65" s="1" t="str">
        <f ca="1">'Endrunde 4'!$K13</f>
        <v>Burgdorf 11</v>
      </c>
      <c r="X65" s="1">
        <f ca="1">IF(AND('Endrunde 4'!$L13&lt;&gt;"",'Endrunde 4'!$N13&lt;&gt;"",$V65&lt;&gt;$W65,$V65&lt;&gt;"",$W65&lt;&gt;""),'Endrunde 4'!$L13,"")</f>
        <v>2</v>
      </c>
      <c r="Y65" s="32">
        <f ca="1">IF(AND('Endrunde 4'!$L13&lt;&gt;"",'Endrunde 4'!$N13&lt;&gt;"",$V65&lt;&gt;$W65,$V65&lt;&gt;"",$W65&lt;&gt;""),'Endrunde 4'!$N13,"")</f>
        <v>4</v>
      </c>
      <c r="Z65" s="31" t="str">
        <f t="shared" ref="Z65:Z73" ca="1" si="64">V65&amp;W65</f>
        <v>ThunBurgdorf 11</v>
      </c>
      <c r="AA65" s="1">
        <f t="shared" ref="AA65:AA128" ca="1" si="65">IF(AND(V65&lt;&gt;"",W65&lt;&gt;"",V65&lt;&gt;W65,X65&lt;&gt;"",Y65&lt;&gt;""),1,0)</f>
        <v>1</v>
      </c>
      <c r="AB65" s="1" t="str">
        <f ca="1">IF(AA65&gt;0,X65&amp;Sprache!$E$71&amp;Y65,"")</f>
        <v>2:4</v>
      </c>
      <c r="AD65" s="137"/>
      <c r="AE65" s="142">
        <f ca="1">IF($AA65=0,"",IF($X65&gt;$Y65,Einstellungen!$C$4,IF($X65=$Y65,1,0)))</f>
        <v>0</v>
      </c>
      <c r="AF65" s="137">
        <f ca="1">IF($AA65=0,"",IF($X65&lt;$Y65,Einstellungen!$C$4,IF($X65=$Y65,1,0)))</f>
        <v>3</v>
      </c>
      <c r="AI65" s="1"/>
      <c r="AJ65" s="1"/>
      <c r="AK65" s="1"/>
      <c r="AL65" s="1"/>
      <c r="AM65" s="1"/>
      <c r="AN65" s="1"/>
      <c r="AO65" s="1"/>
      <c r="AP65" s="1"/>
      <c r="AQ65" s="1"/>
    </row>
    <row r="66" spans="6:43" s="2" customFormat="1" ht="13" thickBot="1" x14ac:dyDescent="0.3">
      <c r="F66" s="189">
        <v>1</v>
      </c>
      <c r="G66" s="190" t="s">
        <v>109</v>
      </c>
      <c r="P66" s="42" t="s">
        <v>9</v>
      </c>
      <c r="Q66" s="57" t="str">
        <f ca="1">IF('Endrunde 4'!$AE21="","",'Endrunde 4'!$AE21)</f>
        <v>Murten 2</v>
      </c>
      <c r="U66" s="63" t="s">
        <v>9</v>
      </c>
      <c r="V66" s="37" t="str">
        <f ca="1">'Endrunde 4'!$I14</f>
        <v>Langenthal 1</v>
      </c>
      <c r="W66" s="1" t="str">
        <f ca="1">'Endrunde 4'!$K14</f>
        <v>Thun 13_1</v>
      </c>
      <c r="X66" s="1">
        <f ca="1">IF(AND('Endrunde 4'!$L14&lt;&gt;"",'Endrunde 4'!$N14&lt;&gt;"",$V66&lt;&gt;$W66,$V66&lt;&gt;"",$W66&lt;&gt;""),'Endrunde 4'!$L14,"")</f>
        <v>2</v>
      </c>
      <c r="Y66" s="32">
        <f ca="1">IF(AND('Endrunde 4'!$L14&lt;&gt;"",'Endrunde 4'!$N14&lt;&gt;"",$V66&lt;&gt;$W66,$V66&lt;&gt;"",$W66&lt;&gt;""),'Endrunde 4'!$N14,"")</f>
        <v>1</v>
      </c>
      <c r="Z66" s="31" t="str">
        <f t="shared" ca="1" si="64"/>
        <v>Langenthal 1Thun 13_1</v>
      </c>
      <c r="AA66" s="1">
        <f t="shared" ca="1" si="65"/>
        <v>1</v>
      </c>
      <c r="AB66" s="1" t="str">
        <f ca="1">IF(AA66&gt;0,X66&amp;Sprache!$E$71&amp;Y66,"")</f>
        <v>2:1</v>
      </c>
      <c r="AD66" s="137"/>
      <c r="AE66" s="142">
        <f ca="1">IF($AA66=0,"",IF($X66&gt;$Y66,Einstellungen!$C$4,IF($X66=$Y66,1,0)))</f>
        <v>3</v>
      </c>
      <c r="AF66" s="137">
        <f ca="1">IF($AA66=0,"",IF($X66&lt;$Y66,Einstellungen!$C$4,IF($X66=$Y66,1,0)))</f>
        <v>0</v>
      </c>
      <c r="AI66" s="1"/>
      <c r="AK66" s="1"/>
      <c r="AL66" s="1"/>
      <c r="AM66" s="1"/>
      <c r="AN66" s="1"/>
      <c r="AO66" s="1"/>
      <c r="AP66" s="1"/>
      <c r="AQ66" s="1"/>
    </row>
    <row r="67" spans="6:43" s="2" customFormat="1" x14ac:dyDescent="0.25">
      <c r="P67" s="42" t="s">
        <v>10</v>
      </c>
      <c r="Q67" s="57" t="str">
        <f ca="1">IF('Endrunde 4'!$AE22="","",'Endrunde 4'!$AE22)</f>
        <v>Burgdorf 11</v>
      </c>
      <c r="U67" s="63" t="s">
        <v>10</v>
      </c>
      <c r="V67" s="37" t="str">
        <f ca="1">'Endrunde 4'!$I15</f>
        <v>Langenthal 11</v>
      </c>
      <c r="W67" s="1" t="str">
        <f ca="1">'Endrunde 4'!$K15</f>
        <v/>
      </c>
      <c r="X67" s="1" t="str">
        <f ca="1">IF(AND('Endrunde 4'!$L15&lt;&gt;"",'Endrunde 4'!$N15&lt;&gt;"",$V67&lt;&gt;$W67,$V67&lt;&gt;"",$W67&lt;&gt;""),'Endrunde 4'!$L15,"")</f>
        <v/>
      </c>
      <c r="Y67" s="32" t="str">
        <f ca="1">IF(AND('Endrunde 4'!$L15&lt;&gt;"",'Endrunde 4'!$N15&lt;&gt;"",$V67&lt;&gt;$W67,$V67&lt;&gt;"",$W67&lt;&gt;""),'Endrunde 4'!$N15,"")</f>
        <v/>
      </c>
      <c r="Z67" s="31" t="str">
        <f t="shared" ca="1" si="64"/>
        <v>Langenthal 11</v>
      </c>
      <c r="AA67" s="1">
        <f t="shared" ca="1" si="65"/>
        <v>0</v>
      </c>
      <c r="AB67" s="1" t="str">
        <f ca="1">IF(AA67&gt;0,X67&amp;Sprache!$E$71&amp;Y67,"")</f>
        <v/>
      </c>
      <c r="AD67" s="137"/>
      <c r="AE67" s="142" t="str">
        <f ca="1">IF($AA67=0,"",IF($X67&gt;$Y67,Einstellungen!$C$4,IF($X67=$Y67,1,0)))</f>
        <v/>
      </c>
      <c r="AF67" s="137" t="str">
        <f ca="1">IF($AA67=0,"",IF($X67&lt;$Y67,Einstellungen!$C$4,IF($X67=$Y67,1,0)))</f>
        <v/>
      </c>
      <c r="AI67" s="1"/>
      <c r="AJ67" s="1"/>
      <c r="AL67" s="1"/>
      <c r="AM67" s="1"/>
      <c r="AN67" s="1"/>
      <c r="AO67" s="1"/>
      <c r="AP67" s="1"/>
      <c r="AQ67" s="1"/>
    </row>
    <row r="68" spans="6:43" s="2" customFormat="1" x14ac:dyDescent="0.25">
      <c r="P68" s="42"/>
      <c r="Q68" s="57" t="str">
        <f>""</f>
        <v/>
      </c>
      <c r="U68" s="63" t="s">
        <v>11</v>
      </c>
      <c r="V68" s="37" t="str">
        <f ca="1">'Endrunde 4'!$I16</f>
        <v>Thun 13_2</v>
      </c>
      <c r="W68" s="1" t="str">
        <f ca="1">'Endrunde 4'!$K16</f>
        <v>Murten 2</v>
      </c>
      <c r="X68" s="1">
        <f ca="1">IF(AND('Endrunde 4'!$L16&lt;&gt;"",'Endrunde 4'!$N16&lt;&gt;"",$V68&lt;&gt;$W68,$V68&lt;&gt;"",$W68&lt;&gt;""),'Endrunde 4'!$L16,"")</f>
        <v>5</v>
      </c>
      <c r="Y68" s="32">
        <f ca="1">IF(AND('Endrunde 4'!$L16&lt;&gt;"",'Endrunde 4'!$N16&lt;&gt;"",$V68&lt;&gt;$W68,$V68&lt;&gt;"",$W68&lt;&gt;""),'Endrunde 4'!$N16,"")</f>
        <v>1</v>
      </c>
      <c r="Z68" s="31" t="str">
        <f t="shared" ca="1" si="64"/>
        <v>Thun 13_2Murten 2</v>
      </c>
      <c r="AA68" s="1">
        <f t="shared" ca="1" si="65"/>
        <v>1</v>
      </c>
      <c r="AB68" s="1" t="str">
        <f ca="1">IF(AA68&gt;0,X68&amp;Sprache!$E$71&amp;Y68,"")</f>
        <v>5:1</v>
      </c>
      <c r="AD68" s="137"/>
      <c r="AE68" s="142">
        <f ca="1">IF($AA68=0,"",IF($X68&gt;$Y68,Einstellungen!$C$4,IF($X68=$Y68,1,0)))</f>
        <v>3</v>
      </c>
      <c r="AF68" s="137">
        <f ca="1">IF($AA68=0,"",IF($X68&lt;$Y68,Einstellungen!$C$4,IF($X68=$Y68,1,0)))</f>
        <v>0</v>
      </c>
      <c r="AI68" s="1"/>
      <c r="AJ68" s="1"/>
      <c r="AK68" s="1"/>
      <c r="AM68" s="1"/>
      <c r="AN68" s="1"/>
      <c r="AO68" s="1"/>
      <c r="AP68" s="1"/>
      <c r="AQ68" s="1"/>
    </row>
    <row r="69" spans="6:43" s="2" customFormat="1" x14ac:dyDescent="0.25">
      <c r="P69" s="42"/>
      <c r="Q69" s="57" t="str">
        <f>""</f>
        <v/>
      </c>
      <c r="U69" s="63" t="s">
        <v>12</v>
      </c>
      <c r="V69" s="37" t="str">
        <f ca="1">'Endrunde 4'!$I17</f>
        <v>Langenthal 13</v>
      </c>
      <c r="W69" s="1" t="str">
        <f ca="1">'Endrunde 4'!$K17</f>
        <v>Murten 1</v>
      </c>
      <c r="X69" s="1">
        <f ca="1">IF(AND('Endrunde 4'!$L17&lt;&gt;"",'Endrunde 4'!$N17&lt;&gt;"",$V69&lt;&gt;$W69,$V69&lt;&gt;"",$W69&lt;&gt;""),'Endrunde 4'!$L17,"")</f>
        <v>2</v>
      </c>
      <c r="Y69" s="32">
        <f ca="1">IF(AND('Endrunde 4'!$L17&lt;&gt;"",'Endrunde 4'!$N17&lt;&gt;"",$V69&lt;&gt;$W69,$V69&lt;&gt;"",$W69&lt;&gt;""),'Endrunde 4'!$N17,"")</f>
        <v>0</v>
      </c>
      <c r="Z69" s="31" t="str">
        <f t="shared" ca="1" si="64"/>
        <v>Langenthal 13Murten 1</v>
      </c>
      <c r="AA69" s="1">
        <f t="shared" ca="1" si="65"/>
        <v>1</v>
      </c>
      <c r="AB69" s="1" t="str">
        <f ca="1">IF(AA69&gt;0,X69&amp;Sprache!$E$71&amp;Y69,"")</f>
        <v>2:0</v>
      </c>
      <c r="AD69" s="137"/>
      <c r="AE69" s="142">
        <f ca="1">IF($AA69=0,"",IF($X69&gt;$Y69,Einstellungen!$C$4,IF($X69=$Y69,1,0)))</f>
        <v>3</v>
      </c>
      <c r="AF69" s="137">
        <f ca="1">IF($AA69=0,"",IF($X69&lt;$Y69,Einstellungen!$C$4,IF($X69=$Y69,1,0)))</f>
        <v>0</v>
      </c>
      <c r="AI69" s="1"/>
      <c r="AJ69" s="1"/>
      <c r="AK69" s="1"/>
      <c r="AL69" s="1"/>
      <c r="AN69" s="1"/>
      <c r="AO69" s="1"/>
      <c r="AP69" s="1"/>
      <c r="AQ69" s="1"/>
    </row>
    <row r="70" spans="6:43" s="2" customFormat="1" x14ac:dyDescent="0.25">
      <c r="P70" s="42"/>
      <c r="Q70" s="57" t="str">
        <f>""</f>
        <v/>
      </c>
      <c r="U70" s="63" t="s">
        <v>17</v>
      </c>
      <c r="V70" s="37" t="str">
        <f ca="1">'Endrunde 4'!$I18</f>
        <v>Langenthal 2</v>
      </c>
      <c r="W70" s="1" t="str">
        <f ca="1">'Endrunde 4'!$K18</f>
        <v/>
      </c>
      <c r="X70" s="1" t="str">
        <f ca="1">IF(AND('Endrunde 4'!$L18&lt;&gt;"",'Endrunde 4'!$N18&lt;&gt;"",$V70&lt;&gt;$W70,$V70&lt;&gt;"",$W70&lt;&gt;""),'Endrunde 4'!$L18,"")</f>
        <v/>
      </c>
      <c r="Y70" s="32" t="str">
        <f ca="1">IF(AND('Endrunde 4'!$L18&lt;&gt;"",'Endrunde 4'!$N18&lt;&gt;"",$V70&lt;&gt;$W70,$V70&lt;&gt;"",$W70&lt;&gt;""),'Endrunde 4'!$N18,"")</f>
        <v/>
      </c>
      <c r="Z70" s="31" t="str">
        <f t="shared" ca="1" si="64"/>
        <v>Langenthal 2</v>
      </c>
      <c r="AA70" s="1">
        <f t="shared" ca="1" si="65"/>
        <v>0</v>
      </c>
      <c r="AB70" s="1" t="str">
        <f ca="1">IF(AA70&gt;0,X70&amp;Sprache!$E$71&amp;Y70,"")</f>
        <v/>
      </c>
      <c r="AD70" s="137"/>
      <c r="AE70" s="142" t="str">
        <f ca="1">IF($AA70=0,"",IF($X70&gt;$Y70,Einstellungen!$C$4,IF($X70=$Y70,1,0)))</f>
        <v/>
      </c>
      <c r="AF70" s="137" t="str">
        <f ca="1">IF($AA70=0,"",IF($X70&lt;$Y70,Einstellungen!$C$4,IF($X70=$Y70,1,0)))</f>
        <v/>
      </c>
      <c r="AI70" s="1"/>
      <c r="AJ70" s="1"/>
      <c r="AK70" s="1"/>
      <c r="AL70" s="1"/>
      <c r="AM70" s="1"/>
      <c r="AO70" s="1"/>
      <c r="AP70" s="1"/>
      <c r="AQ70" s="1"/>
    </row>
    <row r="71" spans="6:43" s="2" customFormat="1" x14ac:dyDescent="0.25">
      <c r="P71" s="42"/>
      <c r="Q71" s="57" t="str">
        <f>""</f>
        <v/>
      </c>
      <c r="U71" s="63" t="s">
        <v>18</v>
      </c>
      <c r="V71" s="37" t="str">
        <f ca="1">'Endrunde 4'!$I19</f>
        <v>Thun</v>
      </c>
      <c r="W71" s="1" t="str">
        <f ca="1">'Endrunde 4'!$K19</f>
        <v>Murten 2</v>
      </c>
      <c r="X71" s="1">
        <f ca="1">IF(AND('Endrunde 4'!$L19&lt;&gt;"",'Endrunde 4'!$N19&lt;&gt;"",$V71&lt;&gt;$W71,$V71&lt;&gt;"",$W71&lt;&gt;""),'Endrunde 4'!$L19,"")</f>
        <v>5</v>
      </c>
      <c r="Y71" s="32">
        <f ca="1">IF(AND('Endrunde 4'!$L19&lt;&gt;"",'Endrunde 4'!$N19&lt;&gt;"",$V71&lt;&gt;$W71,$V71&lt;&gt;"",$W71&lt;&gt;""),'Endrunde 4'!$N19,"")</f>
        <v>3</v>
      </c>
      <c r="Z71" s="31" t="str">
        <f t="shared" ca="1" si="64"/>
        <v>ThunMurten 2</v>
      </c>
      <c r="AA71" s="1">
        <f t="shared" ca="1" si="65"/>
        <v>1</v>
      </c>
      <c r="AB71" s="1" t="str">
        <f ca="1">IF(AA71&gt;0,X71&amp;Sprache!$E$71&amp;Y71,"")</f>
        <v>5:3</v>
      </c>
      <c r="AD71" s="137"/>
      <c r="AE71" s="142">
        <f ca="1">IF($AA71=0,"",IF($X71&gt;$Y71,Einstellungen!$C$4,IF($X71=$Y71,1,0)))</f>
        <v>3</v>
      </c>
      <c r="AF71" s="137">
        <f ca="1">IF($AA71=0,"",IF($X71&lt;$Y71,Einstellungen!$C$4,IF($X71=$Y71,1,0)))</f>
        <v>0</v>
      </c>
      <c r="AI71" s="1"/>
      <c r="AJ71" s="1"/>
      <c r="AK71" s="1"/>
      <c r="AL71" s="1"/>
      <c r="AM71" s="1"/>
      <c r="AN71" s="1"/>
      <c r="AP71" s="1"/>
      <c r="AQ71" s="1"/>
    </row>
    <row r="72" spans="6:43" s="2" customFormat="1" ht="12" thickBot="1" x14ac:dyDescent="0.3">
      <c r="F72" s="1"/>
      <c r="G72" s="1"/>
      <c r="H72" s="1"/>
      <c r="I72" s="1"/>
      <c r="J72" s="1"/>
      <c r="K72" s="1"/>
      <c r="L72" s="1"/>
      <c r="M72" s="1"/>
      <c r="P72" s="43"/>
      <c r="Q72" s="58" t="str">
        <f>""</f>
        <v/>
      </c>
      <c r="U72" s="63" t="s">
        <v>19</v>
      </c>
      <c r="V72" s="37" t="str">
        <f ca="1">'Endrunde 4'!$I20</f>
        <v>Langenthal 1</v>
      </c>
      <c r="W72" s="1" t="str">
        <f ca="1">'Endrunde 4'!$K20</f>
        <v>Murten 1</v>
      </c>
      <c r="X72" s="1">
        <f ca="1">IF(AND('Endrunde 4'!$L20&lt;&gt;"",'Endrunde 4'!$N20&lt;&gt;"",$V72&lt;&gt;$W72,$V72&lt;&gt;"",$W72&lt;&gt;""),'Endrunde 4'!$L20,"")</f>
        <v>2</v>
      </c>
      <c r="Y72" s="32">
        <f ca="1">IF(AND('Endrunde 4'!$L20&lt;&gt;"",'Endrunde 4'!$N20&lt;&gt;"",$V72&lt;&gt;$W72,$V72&lt;&gt;"",$W72&lt;&gt;""),'Endrunde 4'!$N20,"")</f>
        <v>1</v>
      </c>
      <c r="Z72" s="31" t="str">
        <f t="shared" ca="1" si="64"/>
        <v>Langenthal 1Murten 1</v>
      </c>
      <c r="AA72" s="1">
        <f t="shared" ca="1" si="65"/>
        <v>1</v>
      </c>
      <c r="AB72" s="1" t="str">
        <f ca="1">IF(AA72&gt;0,X72&amp;Sprache!$E$71&amp;Y72,"")</f>
        <v>2:1</v>
      </c>
      <c r="AD72" s="137"/>
      <c r="AE72" s="142">
        <f ca="1">IF($AA72=0,"",IF($X72&gt;$Y72,Einstellungen!$C$4,IF($X72=$Y72,1,0)))</f>
        <v>3</v>
      </c>
      <c r="AF72" s="137">
        <f ca="1">IF($AA72=0,"",IF($X72&lt;$Y72,Einstellungen!$C$4,IF($X72=$Y72,1,0)))</f>
        <v>0</v>
      </c>
      <c r="AI72" s="1"/>
      <c r="AJ72" s="1"/>
      <c r="AK72" s="1"/>
      <c r="AL72" s="1"/>
      <c r="AM72" s="1"/>
      <c r="AN72" s="1"/>
      <c r="AO72" s="1"/>
      <c r="AQ72" s="1"/>
    </row>
    <row r="73" spans="6:43" s="2" customFormat="1" ht="12" thickTop="1" x14ac:dyDescent="0.25">
      <c r="F73" s="1"/>
      <c r="G73" s="1"/>
      <c r="H73" s="1"/>
      <c r="I73" s="1"/>
      <c r="J73" s="1"/>
      <c r="K73" s="1"/>
      <c r="L73" s="1"/>
      <c r="M73" s="1"/>
      <c r="U73" s="63" t="s">
        <v>25</v>
      </c>
      <c r="V73" s="37" t="str">
        <f ca="1">'Endrunde 4'!$I21</f>
        <v>Langenthal 11</v>
      </c>
      <c r="W73" s="1" t="str">
        <f ca="1">'Endrunde 4'!$K21</f>
        <v/>
      </c>
      <c r="X73" s="1" t="str">
        <f ca="1">IF(AND('Endrunde 4'!$L21&lt;&gt;"",'Endrunde 4'!$N21&lt;&gt;"",$V73&lt;&gt;$W73,$V73&lt;&gt;"",$W73&lt;&gt;""),'Endrunde 4'!$L21,"")</f>
        <v/>
      </c>
      <c r="Y73" s="32" t="str">
        <f ca="1">IF(AND('Endrunde 4'!$L21&lt;&gt;"",'Endrunde 4'!$N21&lt;&gt;"",$V73&lt;&gt;$W73,$V73&lt;&gt;"",$W73&lt;&gt;""),'Endrunde 4'!$N21,"")</f>
        <v/>
      </c>
      <c r="Z73" s="31" t="str">
        <f t="shared" ca="1" si="64"/>
        <v>Langenthal 11</v>
      </c>
      <c r="AA73" s="1">
        <f t="shared" ca="1" si="65"/>
        <v>0</v>
      </c>
      <c r="AB73" s="1" t="str">
        <f ca="1">IF(AA73&gt;0,X73&amp;Sprache!$E$71&amp;Y73,"")</f>
        <v/>
      </c>
      <c r="AD73" s="137"/>
      <c r="AE73" s="142" t="str">
        <f ca="1">IF($AA73=0,"",IF($X73&gt;$Y73,Einstellungen!$C$4,IF($X73=$Y73,1,0)))</f>
        <v/>
      </c>
      <c r="AF73" s="137" t="str">
        <f ca="1">IF($AA73=0,"",IF($X73&lt;$Y73,Einstellungen!$C$4,IF($X73=$Y73,1,0)))</f>
        <v/>
      </c>
      <c r="AI73" s="1"/>
      <c r="AJ73" s="1"/>
      <c r="AK73" s="1"/>
      <c r="AL73" s="1"/>
      <c r="AM73" s="1"/>
      <c r="AN73" s="1"/>
      <c r="AO73" s="1"/>
      <c r="AP73" s="1"/>
    </row>
    <row r="74" spans="6:43" s="2" customFormat="1" x14ac:dyDescent="0.25">
      <c r="F74" s="1"/>
      <c r="G74" s="1"/>
      <c r="H74" s="1"/>
      <c r="I74" s="1"/>
      <c r="J74" s="1"/>
      <c r="K74" s="1"/>
      <c r="L74" s="1"/>
      <c r="M74" s="1"/>
      <c r="U74" s="63" t="s">
        <v>26</v>
      </c>
      <c r="V74" s="37" t="str">
        <f ca="1">'Endrunde 4'!$I22</f>
        <v>Thun 13_2</v>
      </c>
      <c r="W74" s="1" t="str">
        <f ca="1">'Endrunde 4'!$K22</f>
        <v>Burgdorf 11</v>
      </c>
      <c r="X74" s="1">
        <f ca="1">IF(AND('Endrunde 4'!$L22&lt;&gt;"",'Endrunde 4'!$N22&lt;&gt;"",$V74&lt;&gt;$W74,$V74&lt;&gt;"",$W74&lt;&gt;""),'Endrunde 4'!$L22,"")</f>
        <v>4</v>
      </c>
      <c r="Y74" s="32">
        <f ca="1">IF(AND('Endrunde 4'!$L22&lt;&gt;"",'Endrunde 4'!$N22&lt;&gt;"",$V74&lt;&gt;$W74,$V74&lt;&gt;"",$W74&lt;&gt;""),'Endrunde 4'!$N22,"")</f>
        <v>2</v>
      </c>
      <c r="Z74" s="31" t="str">
        <f ca="1">V74&amp;W74</f>
        <v>Thun 13_2Burgdorf 11</v>
      </c>
      <c r="AA74" s="1">
        <f t="shared" ca="1" si="65"/>
        <v>1</v>
      </c>
      <c r="AB74" s="1" t="str">
        <f ca="1">IF(AA74&gt;0,X74&amp;Sprache!$E$71&amp;Y74,"")</f>
        <v>4:2</v>
      </c>
      <c r="AD74" s="137"/>
      <c r="AE74" s="142">
        <f ca="1">IF($AA74=0,"",IF($X74&gt;$Y74,Einstellungen!$C$4,IF($X74=$Y74,1,0)))</f>
        <v>3</v>
      </c>
      <c r="AF74" s="137">
        <f ca="1">IF($AA74=0,"",IF($X74&lt;$Y74,Einstellungen!$C$4,IF($X74=$Y74,1,0)))</f>
        <v>0</v>
      </c>
    </row>
    <row r="75" spans="6:43" s="2" customFormat="1" x14ac:dyDescent="0.25">
      <c r="F75" s="1"/>
      <c r="G75" s="1"/>
      <c r="H75" s="1"/>
      <c r="I75" s="1"/>
      <c r="J75" s="1"/>
      <c r="K75" s="1"/>
      <c r="L75" s="1"/>
      <c r="M75" s="1"/>
      <c r="U75" s="63" t="s">
        <v>27</v>
      </c>
      <c r="V75" s="37" t="str">
        <f ca="1">'Endrunde 4'!$I23</f>
        <v>Langenthal 13</v>
      </c>
      <c r="W75" s="1" t="str">
        <f ca="1">'Endrunde 4'!$K23</f>
        <v>Thun 13_1</v>
      </c>
      <c r="X75" s="1">
        <f ca="1">IF(AND('Endrunde 4'!$L23&lt;&gt;"",'Endrunde 4'!$N23&lt;&gt;"",$V75&lt;&gt;$W75,$V75&lt;&gt;"",$W75&lt;&gt;""),'Endrunde 4'!$L23,"")</f>
        <v>4</v>
      </c>
      <c r="Y75" s="32">
        <f ca="1">IF(AND('Endrunde 4'!$L23&lt;&gt;"",'Endrunde 4'!$N23&lt;&gt;"",$V75&lt;&gt;$W75,$V75&lt;&gt;"",$W75&lt;&gt;""),'Endrunde 4'!$N23,"")</f>
        <v>3</v>
      </c>
      <c r="Z75" s="31" t="str">
        <f t="shared" ref="Z75:Z93" ca="1" si="66">V75&amp;W75</f>
        <v>Langenthal 13Thun 13_1</v>
      </c>
      <c r="AA75" s="1">
        <f t="shared" ca="1" si="65"/>
        <v>1</v>
      </c>
      <c r="AB75" s="1" t="str">
        <f ca="1">IF(AA75&gt;0,X75&amp;Sprache!$E$71&amp;Y75,"")</f>
        <v>4:3</v>
      </c>
      <c r="AD75" s="137"/>
      <c r="AE75" s="142">
        <f ca="1">IF($AA75=0,"",IF($X75&gt;$Y75,Einstellungen!$C$4,IF($X75=$Y75,1,0)))</f>
        <v>3</v>
      </c>
      <c r="AF75" s="137">
        <f ca="1">IF($AA75=0,"",IF($X75&lt;$Y75,Einstellungen!$C$4,IF($X75=$Y75,1,0)))</f>
        <v>0</v>
      </c>
    </row>
    <row r="76" spans="6:43" s="2" customFormat="1" x14ac:dyDescent="0.25">
      <c r="F76" s="1"/>
      <c r="G76" s="1"/>
      <c r="H76" s="1"/>
      <c r="I76" s="1"/>
      <c r="J76" s="1"/>
      <c r="K76" s="1"/>
      <c r="L76" s="1"/>
      <c r="M76" s="1"/>
      <c r="U76" s="63" t="s">
        <v>28</v>
      </c>
      <c r="V76" s="37" t="str">
        <f ca="1">'Endrunde 4'!$I24</f>
        <v/>
      </c>
      <c r="W76" s="1" t="str">
        <f ca="1">'Endrunde 4'!$K24</f>
        <v/>
      </c>
      <c r="X76" s="1" t="str">
        <f ca="1">IF(AND('Endrunde 4'!$L24&lt;&gt;"",'Endrunde 4'!$N24&lt;&gt;"",$V76&lt;&gt;$W76,$V76&lt;&gt;"",$W76&lt;&gt;""),'Endrunde 4'!$L24,"")</f>
        <v/>
      </c>
      <c r="Y76" s="32" t="str">
        <f ca="1">IF(AND('Endrunde 4'!$L24&lt;&gt;"",'Endrunde 4'!$N24&lt;&gt;"",$V76&lt;&gt;$W76,$V76&lt;&gt;"",$W76&lt;&gt;""),'Endrunde 4'!$N24,"")</f>
        <v/>
      </c>
      <c r="Z76" s="31" t="str">
        <f t="shared" ca="1" si="66"/>
        <v/>
      </c>
      <c r="AA76" s="1">
        <f t="shared" ca="1" si="65"/>
        <v>0</v>
      </c>
      <c r="AB76" s="1" t="str">
        <f ca="1">IF(AA76&gt;0,X76&amp;Sprache!$E$71&amp;Y76,"")</f>
        <v/>
      </c>
      <c r="AD76" s="137"/>
      <c r="AE76" s="142" t="str">
        <f ca="1">IF($AA76=0,"",IF($X76&gt;$Y76,Einstellungen!$C$4,IF($X76=$Y76,1,0)))</f>
        <v/>
      </c>
      <c r="AF76" s="137" t="str">
        <f ca="1">IF($AA76=0,"",IF($X76&lt;$Y76,Einstellungen!$C$4,IF($X76=$Y76,1,0)))</f>
        <v/>
      </c>
    </row>
    <row r="77" spans="6:43" s="2" customFormat="1" x14ac:dyDescent="0.25">
      <c r="F77" s="1"/>
      <c r="G77" s="1"/>
      <c r="H77" s="1"/>
      <c r="I77" s="1"/>
      <c r="J77" s="1"/>
      <c r="K77" s="1"/>
      <c r="L77" s="1"/>
      <c r="M77" s="1"/>
      <c r="U77" s="63" t="s">
        <v>29</v>
      </c>
      <c r="V77" s="37" t="str">
        <f ca="1">'Endrunde 4'!$I25</f>
        <v>Murten 2</v>
      </c>
      <c r="W77" s="1" t="str">
        <f ca="1">'Endrunde 4'!$K25</f>
        <v>Burgdorf 11</v>
      </c>
      <c r="X77" s="1">
        <f ca="1">IF(AND('Endrunde 4'!$L25&lt;&gt;"",'Endrunde 4'!$N25&lt;&gt;"",$V77&lt;&gt;$W77,$V77&lt;&gt;"",$W77&lt;&gt;""),'Endrunde 4'!$L25,"")</f>
        <v>1</v>
      </c>
      <c r="Y77" s="32">
        <f ca="1">IF(AND('Endrunde 4'!$L25&lt;&gt;"",'Endrunde 4'!$N25&lt;&gt;"",$V77&lt;&gt;$W77,$V77&lt;&gt;"",$W77&lt;&gt;""),'Endrunde 4'!$N25,"")</f>
        <v>5</v>
      </c>
      <c r="Z77" s="31" t="str">
        <f t="shared" ca="1" si="66"/>
        <v>Murten 2Burgdorf 11</v>
      </c>
      <c r="AA77" s="1">
        <f t="shared" ca="1" si="65"/>
        <v>1</v>
      </c>
      <c r="AB77" s="1" t="str">
        <f ca="1">IF(AA77&gt;0,X77&amp;Sprache!$E$71&amp;Y77,"")</f>
        <v>1:5</v>
      </c>
      <c r="AD77" s="137"/>
      <c r="AE77" s="142">
        <f ca="1">IF($AA77=0,"",IF($X77&gt;$Y77,Einstellungen!$C$4,IF($X77=$Y77,1,0)))</f>
        <v>0</v>
      </c>
      <c r="AF77" s="137">
        <f ca="1">IF($AA77=0,"",IF($X77&lt;$Y77,Einstellungen!$C$4,IF($X77=$Y77,1,0)))</f>
        <v>3</v>
      </c>
    </row>
    <row r="78" spans="6:43" s="2" customFormat="1" x14ac:dyDescent="0.25">
      <c r="F78" s="1"/>
      <c r="G78" s="1"/>
      <c r="H78" s="1"/>
      <c r="I78" s="1"/>
      <c r="J78" s="1"/>
      <c r="K78" s="1"/>
      <c r="L78" s="1"/>
      <c r="M78" s="1"/>
      <c r="U78" s="63" t="s">
        <v>30</v>
      </c>
      <c r="V78" s="37" t="str">
        <f ca="1">'Endrunde 4'!$I26</f>
        <v>Murten 1</v>
      </c>
      <c r="W78" s="1" t="str">
        <f ca="1">'Endrunde 4'!$K26</f>
        <v>Thun 13_1</v>
      </c>
      <c r="X78" s="1">
        <f ca="1">IF(AND('Endrunde 4'!$L26&lt;&gt;"",'Endrunde 4'!$N26&lt;&gt;"",$V78&lt;&gt;$W78,$V78&lt;&gt;"",$W78&lt;&gt;""),'Endrunde 4'!$L26,"")</f>
        <v>4</v>
      </c>
      <c r="Y78" s="32">
        <f ca="1">IF(AND('Endrunde 4'!$L26&lt;&gt;"",'Endrunde 4'!$N26&lt;&gt;"",$V78&lt;&gt;$W78,$V78&lt;&gt;"",$W78&lt;&gt;""),'Endrunde 4'!$N26,"")</f>
        <v>4</v>
      </c>
      <c r="Z78" s="31" t="str">
        <f t="shared" ca="1" si="66"/>
        <v>Murten 1Thun 13_1</v>
      </c>
      <c r="AA78" s="1">
        <f t="shared" ca="1" si="65"/>
        <v>1</v>
      </c>
      <c r="AB78" s="1" t="str">
        <f ca="1">IF(AA78&gt;0,X78&amp;Sprache!$E$71&amp;Y78,"")</f>
        <v>4:4</v>
      </c>
      <c r="AD78" s="137"/>
      <c r="AE78" s="142">
        <f ca="1">IF($AA78=0,"",IF($X78&gt;$Y78,Einstellungen!$C$4,IF($X78=$Y78,1,0)))</f>
        <v>1</v>
      </c>
      <c r="AF78" s="137">
        <f ca="1">IF($AA78=0,"",IF($X78&lt;$Y78,Einstellungen!$C$4,IF($X78=$Y78,1,0)))</f>
        <v>1</v>
      </c>
    </row>
    <row r="79" spans="6:43" s="2" customFormat="1" x14ac:dyDescent="0.25">
      <c r="F79" s="1"/>
      <c r="G79" s="1"/>
      <c r="H79" s="1"/>
      <c r="I79" s="1"/>
      <c r="J79" s="1"/>
      <c r="K79" s="1"/>
      <c r="L79" s="1"/>
      <c r="M79" s="1"/>
      <c r="U79" s="63" t="s">
        <v>31</v>
      </c>
      <c r="V79" s="37" t="str">
        <f ca="1">'Endrunde 4'!$I27</f>
        <v>Langenthal 2</v>
      </c>
      <c r="W79" s="1" t="str">
        <f ca="1">'Endrunde 4'!$K27</f>
        <v>Langenthal 11</v>
      </c>
      <c r="X79" s="1">
        <f ca="1">IF(AND('Endrunde 4'!$L27&lt;&gt;"",'Endrunde 4'!$N27&lt;&gt;"",$V79&lt;&gt;$W79,$V79&lt;&gt;"",$W79&lt;&gt;""),'Endrunde 4'!$L27,"")</f>
        <v>0</v>
      </c>
      <c r="Y79" s="32">
        <f ca="1">IF(AND('Endrunde 4'!$L27&lt;&gt;"",'Endrunde 4'!$N27&lt;&gt;"",$V79&lt;&gt;$W79,$V79&lt;&gt;"",$W79&lt;&gt;""),'Endrunde 4'!$N27,"")</f>
        <v>7</v>
      </c>
      <c r="Z79" s="31" t="str">
        <f t="shared" ca="1" si="66"/>
        <v>Langenthal 2Langenthal 11</v>
      </c>
      <c r="AA79" s="1">
        <f t="shared" ca="1" si="65"/>
        <v>1</v>
      </c>
      <c r="AB79" s="1" t="str">
        <f ca="1">IF(AA79&gt;0,X79&amp;Sprache!$E$71&amp;Y79,"")</f>
        <v>0:7</v>
      </c>
      <c r="AD79" s="137"/>
      <c r="AE79" s="142">
        <f ca="1">IF($AA79=0,"",IF($X79&gt;$Y79,Einstellungen!$C$4,IF($X79=$Y79,1,0)))</f>
        <v>0</v>
      </c>
      <c r="AF79" s="137">
        <f ca="1">IF($AA79=0,"",IF($X79&lt;$Y79,Einstellungen!$C$4,IF($X79=$Y79,1,0)))</f>
        <v>3</v>
      </c>
    </row>
    <row r="80" spans="6:43" s="2" customFormat="1" x14ac:dyDescent="0.25">
      <c r="F80" s="1"/>
      <c r="G80" s="1"/>
      <c r="H80" s="1"/>
      <c r="I80" s="1"/>
      <c r="J80" s="1"/>
      <c r="K80" s="1"/>
      <c r="L80" s="1"/>
      <c r="M80" s="1"/>
      <c r="U80" s="63" t="s">
        <v>32</v>
      </c>
      <c r="V80" s="37" t="str">
        <f ca="1">'Endrunde 4'!$I28</f>
        <v>Thun</v>
      </c>
      <c r="W80" s="1" t="str">
        <f ca="1">'Endrunde 4'!$K28</f>
        <v>Thun 13_2</v>
      </c>
      <c r="X80" s="1">
        <f ca="1">IF(AND('Endrunde 4'!$L28&lt;&gt;"",'Endrunde 4'!$N28&lt;&gt;"",$V80&lt;&gt;$W80,$V80&lt;&gt;"",$W80&lt;&gt;""),'Endrunde 4'!$L28,"")</f>
        <v>2</v>
      </c>
      <c r="Y80" s="32">
        <f ca="1">IF(AND('Endrunde 4'!$L28&lt;&gt;"",'Endrunde 4'!$N28&lt;&gt;"",$V80&lt;&gt;$W80,$V80&lt;&gt;"",$W80&lt;&gt;""),'Endrunde 4'!$N28,"")</f>
        <v>8</v>
      </c>
      <c r="Z80" s="31" t="str">
        <f t="shared" ca="1" si="66"/>
        <v>ThunThun 13_2</v>
      </c>
      <c r="AA80" s="1">
        <f t="shared" ca="1" si="65"/>
        <v>1</v>
      </c>
      <c r="AB80" s="1" t="str">
        <f ca="1">IF(AA80&gt;0,X80&amp;Sprache!$E$71&amp;Y80,"")</f>
        <v>2:8</v>
      </c>
      <c r="AD80" s="137"/>
      <c r="AE80" s="142">
        <f ca="1">IF($AA80=0,"",IF($X80&gt;$Y80,Einstellungen!$C$4,IF($X80=$Y80,1,0)))</f>
        <v>0</v>
      </c>
      <c r="AF80" s="137">
        <f ca="1">IF($AA80=0,"",IF($X80&lt;$Y80,Einstellungen!$C$4,IF($X80=$Y80,1,0)))</f>
        <v>3</v>
      </c>
    </row>
    <row r="81" spans="6:32" s="2" customFormat="1" ht="12" thickBot="1" x14ac:dyDescent="0.3">
      <c r="F81" s="1"/>
      <c r="G81" s="1"/>
      <c r="H81" s="1"/>
      <c r="I81" s="1"/>
      <c r="J81" s="1"/>
      <c r="K81" s="1"/>
      <c r="L81" s="1"/>
      <c r="M81" s="1"/>
      <c r="U81" s="545" t="s">
        <v>33</v>
      </c>
      <c r="V81" s="546" t="str">
        <f ca="1">'Endrunde 4'!$I29</f>
        <v>Langenthal 1</v>
      </c>
      <c r="W81" s="547" t="str">
        <f ca="1">'Endrunde 4'!$K29</f>
        <v>Langenthal 13</v>
      </c>
      <c r="X81" s="547">
        <f ca="1">IF(AND('Endrunde 4'!$L29&lt;&gt;"",'Endrunde 4'!$N29&lt;&gt;"",$V81&lt;&gt;$W81,$V81&lt;&gt;"",$W81&lt;&gt;""),'Endrunde 4'!$L29,"")</f>
        <v>4</v>
      </c>
      <c r="Y81" s="548">
        <f ca="1">IF(AND('Endrunde 4'!$L29&lt;&gt;"",'Endrunde 4'!$N29&lt;&gt;"",$V81&lt;&gt;$W81,$V81&lt;&gt;"",$W81&lt;&gt;""),'Endrunde 4'!$N29,"")</f>
        <v>0</v>
      </c>
      <c r="Z81" s="549" t="str">
        <f t="shared" ca="1" si="66"/>
        <v>Langenthal 1Langenthal 13</v>
      </c>
      <c r="AA81" s="547">
        <f t="shared" ca="1" si="65"/>
        <v>1</v>
      </c>
      <c r="AB81" s="547" t="str">
        <f ca="1">IF(AA81&gt;0,X81&amp;Sprache!$E$71&amp;Y81,"")</f>
        <v>4:0</v>
      </c>
      <c r="AC81" s="550"/>
      <c r="AD81" s="551"/>
      <c r="AE81" s="552">
        <f ca="1">IF($AA81=0,"",IF($X81&gt;$Y81,Einstellungen!$C$4,IF($X81=$Y81,1,0)))</f>
        <v>3</v>
      </c>
      <c r="AF81" s="551">
        <f ca="1">IF($AA81=0,"",IF($X81&lt;$Y81,Einstellungen!$C$4,IF($X81=$Y81,1,0)))</f>
        <v>0</v>
      </c>
    </row>
    <row r="82" spans="6:32" s="2" customFormat="1" ht="12" thickTop="1" x14ac:dyDescent="0.25">
      <c r="F82" s="1"/>
      <c r="G82" s="1"/>
      <c r="H82" s="1"/>
      <c r="I82" s="1"/>
      <c r="J82" s="1"/>
      <c r="K82" s="1"/>
      <c r="L82" s="1"/>
      <c r="M82" s="1"/>
      <c r="U82" s="553" t="s">
        <v>34</v>
      </c>
      <c r="V82" s="554" t="str">
        <f>""</f>
        <v/>
      </c>
      <c r="W82" s="555" t="str">
        <f>""</f>
        <v/>
      </c>
      <c r="X82" s="555" t="str">
        <f>""</f>
        <v/>
      </c>
      <c r="Y82" s="556" t="str">
        <f>""</f>
        <v/>
      </c>
      <c r="Z82" s="557" t="str">
        <f t="shared" si="66"/>
        <v/>
      </c>
      <c r="AA82" s="555">
        <f t="shared" si="65"/>
        <v>0</v>
      </c>
      <c r="AB82" s="555" t="str">
        <f>IF(AA82&gt;0,X82&amp;Sprache!$E$71&amp;Y82,"")</f>
        <v/>
      </c>
      <c r="AC82" s="558"/>
      <c r="AD82" s="559"/>
      <c r="AE82" s="560" t="str">
        <f>IF($AA82=0,"",IF($X82&gt;$Y82,Einstellungen!$C$4,IF($X82=$Y82,1,0)))</f>
        <v/>
      </c>
      <c r="AF82" s="559" t="str">
        <f>IF($AA82=0,"",IF($X82&lt;$Y82,Einstellungen!$C$4,IF($X82=$Y82,1,0)))</f>
        <v/>
      </c>
    </row>
    <row r="83" spans="6:32" s="2" customFormat="1" x14ac:dyDescent="0.25">
      <c r="F83" s="1"/>
      <c r="G83" s="1"/>
      <c r="H83" s="1"/>
      <c r="I83" s="1"/>
      <c r="J83" s="1"/>
      <c r="K83" s="1"/>
      <c r="L83" s="1"/>
      <c r="M83" s="1"/>
      <c r="U83" s="63" t="s">
        <v>35</v>
      </c>
      <c r="V83" s="37" t="str">
        <f>""</f>
        <v/>
      </c>
      <c r="W83" s="1" t="str">
        <f>""</f>
        <v/>
      </c>
      <c r="X83" s="1" t="str">
        <f>""</f>
        <v/>
      </c>
      <c r="Y83" s="32" t="str">
        <f>""</f>
        <v/>
      </c>
      <c r="Z83" s="31" t="str">
        <f t="shared" si="66"/>
        <v/>
      </c>
      <c r="AA83" s="1">
        <f t="shared" si="65"/>
        <v>0</v>
      </c>
      <c r="AB83" s="1" t="str">
        <f>IF(AA83&gt;0,X83&amp;Sprache!$E$71&amp;Y83,"")</f>
        <v/>
      </c>
      <c r="AD83" s="137"/>
      <c r="AE83" s="142" t="str">
        <f>IF($AA83=0,"",IF($X83&gt;$Y83,Einstellungen!$C$4,IF($X83=$Y83,1,0)))</f>
        <v/>
      </c>
      <c r="AF83" s="137" t="str">
        <f>IF($AA83=0,"",IF($X83&lt;$Y83,Einstellungen!$C$4,IF($X83=$Y83,1,0)))</f>
        <v/>
      </c>
    </row>
    <row r="84" spans="6:32" s="2" customFormat="1" x14ac:dyDescent="0.25">
      <c r="F84" s="1"/>
      <c r="G84" s="1"/>
      <c r="H84" s="1"/>
      <c r="I84" s="1"/>
      <c r="J84" s="1"/>
      <c r="K84" s="1"/>
      <c r="L84" s="1"/>
      <c r="M84" s="1"/>
      <c r="U84" s="63" t="s">
        <v>36</v>
      </c>
      <c r="V84" s="37" t="str">
        <f>""</f>
        <v/>
      </c>
      <c r="W84" s="1" t="str">
        <f>""</f>
        <v/>
      </c>
      <c r="X84" s="1" t="str">
        <f>""</f>
        <v/>
      </c>
      <c r="Y84" s="32" t="str">
        <f>""</f>
        <v/>
      </c>
      <c r="Z84" s="31" t="str">
        <f t="shared" si="66"/>
        <v/>
      </c>
      <c r="AA84" s="1">
        <f t="shared" si="65"/>
        <v>0</v>
      </c>
      <c r="AB84" s="1" t="str">
        <f>IF(AA84&gt;0,X84&amp;Sprache!$E$71&amp;Y84,"")</f>
        <v/>
      </c>
      <c r="AD84" s="137"/>
      <c r="AE84" s="142" t="str">
        <f>IF($AA84=0,"",IF($X84&gt;$Y84,Einstellungen!$C$4,IF($X84=$Y84,1,0)))</f>
        <v/>
      </c>
      <c r="AF84" s="137" t="str">
        <f>IF($AA84=0,"",IF($X84&lt;$Y84,Einstellungen!$C$4,IF($X84=$Y84,1,0)))</f>
        <v/>
      </c>
    </row>
    <row r="85" spans="6:32" s="2" customFormat="1" x14ac:dyDescent="0.25">
      <c r="F85" s="1"/>
      <c r="G85" s="1"/>
      <c r="H85" s="1"/>
      <c r="I85" s="1"/>
      <c r="J85" s="1"/>
      <c r="K85" s="1"/>
      <c r="L85" s="1"/>
      <c r="M85" s="1"/>
      <c r="U85" s="63" t="s">
        <v>37</v>
      </c>
      <c r="V85" s="37" t="str">
        <f>""</f>
        <v/>
      </c>
      <c r="W85" s="1" t="str">
        <f>""</f>
        <v/>
      </c>
      <c r="X85" s="1" t="str">
        <f>""</f>
        <v/>
      </c>
      <c r="Y85" s="32" t="str">
        <f>""</f>
        <v/>
      </c>
      <c r="Z85" s="31" t="str">
        <f t="shared" si="66"/>
        <v/>
      </c>
      <c r="AA85" s="1">
        <f t="shared" si="65"/>
        <v>0</v>
      </c>
      <c r="AB85" s="1" t="str">
        <f>IF(AA85&gt;0,X85&amp;Sprache!$E$71&amp;Y85,"")</f>
        <v/>
      </c>
      <c r="AD85" s="137"/>
      <c r="AE85" s="142" t="str">
        <f>IF($AA85=0,"",IF($X85&gt;$Y85,Einstellungen!$C$4,IF($X85=$Y85,1,0)))</f>
        <v/>
      </c>
      <c r="AF85" s="137" t="str">
        <f>IF($AA85=0,"",IF($X85&lt;$Y85,Einstellungen!$C$4,IF($X85=$Y85,1,0)))</f>
        <v/>
      </c>
    </row>
    <row r="86" spans="6:32" s="2" customFormat="1" x14ac:dyDescent="0.25">
      <c r="F86" s="1"/>
      <c r="G86" s="1"/>
      <c r="H86" s="1"/>
      <c r="I86" s="1"/>
      <c r="J86" s="1"/>
      <c r="K86" s="1"/>
      <c r="L86" s="1"/>
      <c r="M86" s="1"/>
      <c r="U86" s="63" t="s">
        <v>38</v>
      </c>
      <c r="V86" s="37" t="str">
        <f>""</f>
        <v/>
      </c>
      <c r="W86" s="1" t="str">
        <f>""</f>
        <v/>
      </c>
      <c r="X86" s="1" t="str">
        <f>""</f>
        <v/>
      </c>
      <c r="Y86" s="32" t="str">
        <f>""</f>
        <v/>
      </c>
      <c r="Z86" s="31" t="str">
        <f t="shared" si="66"/>
        <v/>
      </c>
      <c r="AA86" s="1">
        <f t="shared" si="65"/>
        <v>0</v>
      </c>
      <c r="AB86" s="1" t="str">
        <f>IF(AA86&gt;0,X86&amp;Sprache!$E$71&amp;Y86,"")</f>
        <v/>
      </c>
      <c r="AD86" s="137"/>
      <c r="AE86" s="142" t="str">
        <f>IF($AA86=0,"",IF($X86&gt;$Y86,Einstellungen!$C$4,IF($X86=$Y86,1,0)))</f>
        <v/>
      </c>
      <c r="AF86" s="137" t="str">
        <f>IF($AA86=0,"",IF($X86&lt;$Y86,Einstellungen!$C$4,IF($X86=$Y86,1,0)))</f>
        <v/>
      </c>
    </row>
    <row r="87" spans="6:32" s="2" customFormat="1" x14ac:dyDescent="0.25">
      <c r="F87" s="1"/>
      <c r="G87" s="1"/>
      <c r="H87" s="1"/>
      <c r="I87" s="1"/>
      <c r="J87" s="1"/>
      <c r="K87" s="1"/>
      <c r="L87" s="1"/>
      <c r="M87" s="1"/>
      <c r="U87" s="63" t="s">
        <v>39</v>
      </c>
      <c r="V87" s="37" t="str">
        <f>""</f>
        <v/>
      </c>
      <c r="W87" s="1" t="str">
        <f>""</f>
        <v/>
      </c>
      <c r="X87" s="1" t="str">
        <f>""</f>
        <v/>
      </c>
      <c r="Y87" s="32" t="str">
        <f>""</f>
        <v/>
      </c>
      <c r="Z87" s="31" t="str">
        <f t="shared" si="66"/>
        <v/>
      </c>
      <c r="AA87" s="1">
        <f t="shared" si="65"/>
        <v>0</v>
      </c>
      <c r="AB87" s="1" t="str">
        <f>IF(AA87&gt;0,X87&amp;Sprache!$E$71&amp;Y87,"")</f>
        <v/>
      </c>
      <c r="AD87" s="137"/>
      <c r="AE87" s="142" t="str">
        <f>IF($AA87=0,"",IF($X87&gt;$Y87,Einstellungen!$C$4,IF($X87=$Y87,1,0)))</f>
        <v/>
      </c>
      <c r="AF87" s="137" t="str">
        <f>IF($AA87=0,"",IF($X87&lt;$Y87,Einstellungen!$C$4,IF($X87=$Y87,1,0)))</f>
        <v/>
      </c>
    </row>
    <row r="88" spans="6:32" s="2" customFormat="1" x14ac:dyDescent="0.25">
      <c r="F88" s="1"/>
      <c r="G88" s="1"/>
      <c r="H88" s="1"/>
      <c r="I88" s="1"/>
      <c r="J88" s="1"/>
      <c r="K88" s="1"/>
      <c r="L88" s="1"/>
      <c r="M88" s="1"/>
      <c r="U88" s="63" t="s">
        <v>40</v>
      </c>
      <c r="V88" s="37" t="str">
        <f>""</f>
        <v/>
      </c>
      <c r="W88" s="1" t="str">
        <f>""</f>
        <v/>
      </c>
      <c r="X88" s="1" t="str">
        <f>""</f>
        <v/>
      </c>
      <c r="Y88" s="32" t="str">
        <f>""</f>
        <v/>
      </c>
      <c r="Z88" s="31" t="str">
        <f t="shared" si="66"/>
        <v/>
      </c>
      <c r="AA88" s="1">
        <f t="shared" si="65"/>
        <v>0</v>
      </c>
      <c r="AB88" s="1" t="str">
        <f>IF(AA88&gt;0,X88&amp;Sprache!$E$71&amp;Y88,"")</f>
        <v/>
      </c>
      <c r="AD88" s="137"/>
      <c r="AE88" s="142" t="str">
        <f>IF($AA88=0,"",IF($X88&gt;$Y88,Einstellungen!$C$4,IF($X88=$Y88,1,0)))</f>
        <v/>
      </c>
      <c r="AF88" s="137" t="str">
        <f>IF($AA88=0,"",IF($X88&lt;$Y88,Einstellungen!$C$4,IF($X88=$Y88,1,0)))</f>
        <v/>
      </c>
    </row>
    <row r="89" spans="6:32" s="2" customFormat="1" x14ac:dyDescent="0.25">
      <c r="F89" s="1"/>
      <c r="G89" s="1"/>
      <c r="H89" s="1"/>
      <c r="I89" s="1"/>
      <c r="J89" s="1"/>
      <c r="K89" s="1"/>
      <c r="L89" s="1"/>
      <c r="M89" s="1"/>
      <c r="U89" s="63" t="s">
        <v>41</v>
      </c>
      <c r="V89" s="37" t="str">
        <f>""</f>
        <v/>
      </c>
      <c r="W89" s="1" t="str">
        <f>""</f>
        <v/>
      </c>
      <c r="X89" s="1" t="str">
        <f>""</f>
        <v/>
      </c>
      <c r="Y89" s="32" t="str">
        <f>""</f>
        <v/>
      </c>
      <c r="Z89" s="31" t="str">
        <f t="shared" si="66"/>
        <v/>
      </c>
      <c r="AA89" s="1">
        <f t="shared" si="65"/>
        <v>0</v>
      </c>
      <c r="AB89" s="1" t="str">
        <f>IF(AA89&gt;0,X89&amp;Sprache!$E$71&amp;Y89,"")</f>
        <v/>
      </c>
      <c r="AD89" s="137"/>
      <c r="AE89" s="142" t="str">
        <f>IF($AA89=0,"",IF($X89&gt;$Y89,Einstellungen!$C$4,IF($X89=$Y89,1,0)))</f>
        <v/>
      </c>
      <c r="AF89" s="137" t="str">
        <f>IF($AA89=0,"",IF($X89&lt;$Y89,Einstellungen!$C$4,IF($X89=$Y89,1,0)))</f>
        <v/>
      </c>
    </row>
    <row r="90" spans="6:32" s="2" customFormat="1" x14ac:dyDescent="0.25">
      <c r="F90" s="1"/>
      <c r="G90" s="1"/>
      <c r="H90" s="1"/>
      <c r="I90" s="1"/>
      <c r="J90" s="1"/>
      <c r="K90" s="1"/>
      <c r="L90" s="1"/>
      <c r="M90" s="1"/>
      <c r="U90" s="63" t="s">
        <v>42</v>
      </c>
      <c r="V90" s="37" t="str">
        <f>""</f>
        <v/>
      </c>
      <c r="W90" s="1" t="str">
        <f>""</f>
        <v/>
      </c>
      <c r="X90" s="1" t="str">
        <f>""</f>
        <v/>
      </c>
      <c r="Y90" s="32" t="str">
        <f>""</f>
        <v/>
      </c>
      <c r="Z90" s="31" t="str">
        <f t="shared" si="66"/>
        <v/>
      </c>
      <c r="AA90" s="1">
        <f t="shared" si="65"/>
        <v>0</v>
      </c>
      <c r="AB90" s="1" t="str">
        <f>IF(AA90&gt;0,X90&amp;Sprache!$E$71&amp;Y90,"")</f>
        <v/>
      </c>
      <c r="AD90" s="137"/>
      <c r="AE90" s="142" t="str">
        <f>IF($AA90=0,"",IF($X90&gt;$Y90,Einstellungen!$C$4,IF($X90=$Y90,1,0)))</f>
        <v/>
      </c>
      <c r="AF90" s="137" t="str">
        <f>IF($AA90=0,"",IF($X90&lt;$Y90,Einstellungen!$C$4,IF($X90=$Y90,1,0)))</f>
        <v/>
      </c>
    </row>
    <row r="91" spans="6:32" s="2" customFormat="1" x14ac:dyDescent="0.25">
      <c r="F91" s="1"/>
      <c r="G91" s="1"/>
      <c r="H91" s="1"/>
      <c r="I91" s="1"/>
      <c r="J91" s="1"/>
      <c r="K91" s="1"/>
      <c r="L91" s="1"/>
      <c r="M91" s="1"/>
      <c r="U91" s="63" t="s">
        <v>43</v>
      </c>
      <c r="V91" s="37" t="str">
        <f>""</f>
        <v/>
      </c>
      <c r="W91" s="1" t="str">
        <f>""</f>
        <v/>
      </c>
      <c r="X91" s="1" t="str">
        <f>""</f>
        <v/>
      </c>
      <c r="Y91" s="32" t="str">
        <f>""</f>
        <v/>
      </c>
      <c r="Z91" s="31" t="str">
        <f t="shared" si="66"/>
        <v/>
      </c>
      <c r="AA91" s="1">
        <f t="shared" si="65"/>
        <v>0</v>
      </c>
      <c r="AB91" s="1" t="str">
        <f>IF(AA91&gt;0,X91&amp;Sprache!$E$71&amp;Y91,"")</f>
        <v/>
      </c>
      <c r="AD91" s="137"/>
      <c r="AE91" s="142" t="str">
        <f>IF($AA91=0,"",IF($X91&gt;$Y91,Einstellungen!$C$4,IF($X91=$Y91,1,0)))</f>
        <v/>
      </c>
      <c r="AF91" s="137" t="str">
        <f>IF($AA91=0,"",IF($X91&lt;$Y91,Einstellungen!$C$4,IF($X91=$Y91,1,0)))</f>
        <v/>
      </c>
    </row>
    <row r="92" spans="6:32" s="2" customFormat="1" x14ac:dyDescent="0.25">
      <c r="F92" s="1"/>
      <c r="G92" s="1"/>
      <c r="H92" s="1"/>
      <c r="I92" s="1"/>
      <c r="J92" s="1"/>
      <c r="K92" s="1"/>
      <c r="L92" s="1"/>
      <c r="M92" s="1"/>
      <c r="U92" s="63" t="s">
        <v>44</v>
      </c>
      <c r="V92" s="37" t="str">
        <f>""</f>
        <v/>
      </c>
      <c r="W92" s="1" t="str">
        <f>""</f>
        <v/>
      </c>
      <c r="X92" s="1" t="str">
        <f>""</f>
        <v/>
      </c>
      <c r="Y92" s="32" t="str">
        <f>""</f>
        <v/>
      </c>
      <c r="Z92" s="31" t="str">
        <f t="shared" si="66"/>
        <v/>
      </c>
      <c r="AA92" s="1">
        <f t="shared" si="65"/>
        <v>0</v>
      </c>
      <c r="AB92" s="1" t="str">
        <f>IF(AA92&gt;0,X92&amp;Sprache!$E$71&amp;Y92,"")</f>
        <v/>
      </c>
      <c r="AD92" s="137"/>
      <c r="AE92" s="142" t="str">
        <f>IF($AA92=0,"",IF($X92&gt;$Y92,Einstellungen!$C$4,IF($X92=$Y92,1,0)))</f>
        <v/>
      </c>
      <c r="AF92" s="137" t="str">
        <f>IF($AA92=0,"",IF($X92&lt;$Y92,Einstellungen!$C$4,IF($X92=$Y92,1,0)))</f>
        <v/>
      </c>
    </row>
    <row r="93" spans="6:32" s="2" customFormat="1" x14ac:dyDescent="0.25">
      <c r="F93" s="1"/>
      <c r="G93" s="1"/>
      <c r="H93" s="1"/>
      <c r="I93" s="1"/>
      <c r="J93" s="1"/>
      <c r="K93" s="1"/>
      <c r="L93" s="1"/>
      <c r="M93" s="1"/>
      <c r="U93" s="63" t="s">
        <v>45</v>
      </c>
      <c r="V93" s="37" t="str">
        <f>""</f>
        <v/>
      </c>
      <c r="W93" s="1" t="str">
        <f>""</f>
        <v/>
      </c>
      <c r="X93" s="1" t="str">
        <f>""</f>
        <v/>
      </c>
      <c r="Y93" s="32" t="str">
        <f>""</f>
        <v/>
      </c>
      <c r="Z93" s="31" t="str">
        <f t="shared" si="66"/>
        <v/>
      </c>
      <c r="AA93" s="1">
        <f t="shared" si="65"/>
        <v>0</v>
      </c>
      <c r="AB93" s="1" t="str">
        <f>IF(AA93&gt;0,X93&amp;Sprache!$E$71&amp;Y93,"")</f>
        <v/>
      </c>
      <c r="AD93" s="137"/>
      <c r="AE93" s="142" t="str">
        <f>IF($AA93=0,"",IF($X93&gt;$Y93,Einstellungen!$C$4,IF($X93=$Y93,1,0)))</f>
        <v/>
      </c>
      <c r="AF93" s="137" t="str">
        <f>IF($AA93=0,"",IF($X93&lt;$Y93,Einstellungen!$C$4,IF($X93=$Y93,1,0)))</f>
        <v/>
      </c>
    </row>
    <row r="94" spans="6:32" s="2" customFormat="1" x14ac:dyDescent="0.25">
      <c r="F94" s="1"/>
      <c r="G94" s="1"/>
      <c r="H94" s="1"/>
      <c r="I94" s="1"/>
      <c r="J94" s="1"/>
      <c r="K94" s="1"/>
      <c r="L94" s="1"/>
      <c r="M94" s="1"/>
      <c r="U94" s="63" t="s">
        <v>46</v>
      </c>
      <c r="V94" s="37" t="str">
        <f>""</f>
        <v/>
      </c>
      <c r="W94" s="1" t="str">
        <f>""</f>
        <v/>
      </c>
      <c r="X94" s="1" t="str">
        <f>""</f>
        <v/>
      </c>
      <c r="Y94" s="32" t="str">
        <f>""</f>
        <v/>
      </c>
      <c r="Z94" s="31" t="str">
        <f>""</f>
        <v/>
      </c>
      <c r="AA94" s="1">
        <f t="shared" si="65"/>
        <v>0</v>
      </c>
      <c r="AB94" s="1" t="str">
        <f>""</f>
        <v/>
      </c>
      <c r="AD94" s="137"/>
      <c r="AE94" s="142" t="str">
        <f>IF($AA94=0,"",IF($X94&gt;$Y94,Einstellungen!$C$4,IF($X94=$Y94,1,0)))</f>
        <v/>
      </c>
      <c r="AF94" s="137" t="str">
        <f>IF($AA94=0,"",IF($X94&lt;$Y94,Einstellungen!$C$4,IF($X94=$Y94,1,0)))</f>
        <v/>
      </c>
    </row>
    <row r="95" spans="6:32" s="2" customFormat="1" x14ac:dyDescent="0.25">
      <c r="F95" s="1"/>
      <c r="G95" s="1"/>
      <c r="H95" s="1"/>
      <c r="I95" s="1"/>
      <c r="J95" s="1"/>
      <c r="K95" s="1"/>
      <c r="L95" s="1"/>
      <c r="M95" s="1"/>
      <c r="U95" s="63" t="s">
        <v>47</v>
      </c>
      <c r="V95" s="37" t="str">
        <f>""</f>
        <v/>
      </c>
      <c r="W95" s="1" t="str">
        <f>""</f>
        <v/>
      </c>
      <c r="X95" s="1" t="str">
        <f>""</f>
        <v/>
      </c>
      <c r="Y95" s="32" t="str">
        <f>""</f>
        <v/>
      </c>
      <c r="Z95" s="31" t="str">
        <f>""</f>
        <v/>
      </c>
      <c r="AA95" s="1">
        <f t="shared" si="65"/>
        <v>0</v>
      </c>
      <c r="AB95" s="1" t="str">
        <f>""</f>
        <v/>
      </c>
      <c r="AD95" s="137"/>
      <c r="AE95" s="142" t="str">
        <f>IF($AA95=0,"",IF($X95&gt;$Y95,Einstellungen!$C$4,IF($X95=$Y95,1,0)))</f>
        <v/>
      </c>
      <c r="AF95" s="137" t="str">
        <f>IF($AA95=0,"",IF($X95&lt;$Y95,Einstellungen!$C$4,IF($X95=$Y95,1,0)))</f>
        <v/>
      </c>
    </row>
    <row r="96" spans="6:32" s="2" customFormat="1" x14ac:dyDescent="0.25">
      <c r="F96" s="1"/>
      <c r="G96" s="1"/>
      <c r="H96" s="1"/>
      <c r="I96" s="1"/>
      <c r="J96" s="1"/>
      <c r="K96" s="1"/>
      <c r="L96" s="1"/>
      <c r="M96" s="1"/>
      <c r="U96" s="63" t="s">
        <v>48</v>
      </c>
      <c r="V96" s="37" t="str">
        <f>""</f>
        <v/>
      </c>
      <c r="W96" s="1" t="str">
        <f>""</f>
        <v/>
      </c>
      <c r="X96" s="1" t="str">
        <f>""</f>
        <v/>
      </c>
      <c r="Y96" s="32" t="str">
        <f>""</f>
        <v/>
      </c>
      <c r="Z96" s="31" t="str">
        <f>""</f>
        <v/>
      </c>
      <c r="AA96" s="1">
        <f t="shared" si="65"/>
        <v>0</v>
      </c>
      <c r="AB96" s="1" t="str">
        <f>""</f>
        <v/>
      </c>
      <c r="AD96" s="137"/>
      <c r="AE96" s="142" t="str">
        <f>IF($AA96=0,"",IF($X96&gt;$Y96,Einstellungen!$C$4,IF($X96=$Y96,1,0)))</f>
        <v/>
      </c>
      <c r="AF96" s="137" t="str">
        <f>IF($AA96=0,"",IF($X96&lt;$Y96,Einstellungen!$C$4,IF($X96=$Y96,1,0)))</f>
        <v/>
      </c>
    </row>
    <row r="97" spans="6:32" s="2" customFormat="1" x14ac:dyDescent="0.25">
      <c r="F97" s="1"/>
      <c r="G97" s="1"/>
      <c r="H97" s="1"/>
      <c r="I97" s="1"/>
      <c r="J97" s="1"/>
      <c r="K97" s="1"/>
      <c r="L97" s="1"/>
      <c r="M97" s="1"/>
      <c r="U97" s="63" t="s">
        <v>49</v>
      </c>
      <c r="V97" s="37" t="str">
        <f>""</f>
        <v/>
      </c>
      <c r="W97" s="1" t="str">
        <f>""</f>
        <v/>
      </c>
      <c r="X97" s="1" t="str">
        <f>""</f>
        <v/>
      </c>
      <c r="Y97" s="32" t="str">
        <f>""</f>
        <v/>
      </c>
      <c r="Z97" s="31" t="str">
        <f>""</f>
        <v/>
      </c>
      <c r="AA97" s="1">
        <f t="shared" si="65"/>
        <v>0</v>
      </c>
      <c r="AB97" s="1" t="str">
        <f>""</f>
        <v/>
      </c>
      <c r="AD97" s="137"/>
      <c r="AE97" s="142" t="str">
        <f>IF($AA97=0,"",IF($X97&gt;$Y97,Einstellungen!$C$4,IF($X97=$Y97,1,0)))</f>
        <v/>
      </c>
      <c r="AF97" s="137" t="str">
        <f>IF($AA97=0,"",IF($X97&lt;$Y97,Einstellungen!$C$4,IF($X97=$Y97,1,0)))</f>
        <v/>
      </c>
    </row>
    <row r="98" spans="6:32" s="2" customFormat="1" x14ac:dyDescent="0.25">
      <c r="F98" s="1"/>
      <c r="G98" s="1"/>
      <c r="H98" s="1"/>
      <c r="I98" s="1"/>
      <c r="J98" s="1"/>
      <c r="K98" s="1"/>
      <c r="L98" s="1"/>
      <c r="M98" s="1"/>
      <c r="U98" s="63" t="s">
        <v>50</v>
      </c>
      <c r="V98" s="37" t="str">
        <f>""</f>
        <v/>
      </c>
      <c r="W98" s="1" t="str">
        <f>""</f>
        <v/>
      </c>
      <c r="X98" s="1" t="str">
        <f>""</f>
        <v/>
      </c>
      <c r="Y98" s="32" t="str">
        <f>""</f>
        <v/>
      </c>
      <c r="Z98" s="31" t="str">
        <f>""</f>
        <v/>
      </c>
      <c r="AA98" s="1">
        <f t="shared" si="65"/>
        <v>0</v>
      </c>
      <c r="AB98" s="1" t="str">
        <f>""</f>
        <v/>
      </c>
      <c r="AD98" s="137"/>
      <c r="AE98" s="142" t="str">
        <f>IF($AA98=0,"",IF($X98&gt;$Y98,Einstellungen!$C$4,IF($X98=$Y98,1,0)))</f>
        <v/>
      </c>
      <c r="AF98" s="137" t="str">
        <f>IF($AA98=0,"",IF($X98&lt;$Y98,Einstellungen!$C$4,IF($X98=$Y98,1,0)))</f>
        <v/>
      </c>
    </row>
    <row r="99" spans="6:32" s="2" customFormat="1" x14ac:dyDescent="0.25">
      <c r="F99" s="1"/>
      <c r="G99" s="1"/>
      <c r="H99" s="1"/>
      <c r="I99" s="1"/>
      <c r="J99" s="1"/>
      <c r="K99" s="1"/>
      <c r="L99" s="1"/>
      <c r="M99" s="1"/>
      <c r="U99" s="63" t="s">
        <v>51</v>
      </c>
      <c r="V99" s="37" t="str">
        <f>""</f>
        <v/>
      </c>
      <c r="W99" s="1" t="str">
        <f>""</f>
        <v/>
      </c>
      <c r="X99" s="1" t="str">
        <f>""</f>
        <v/>
      </c>
      <c r="Y99" s="32" t="str">
        <f>""</f>
        <v/>
      </c>
      <c r="Z99" s="31" t="str">
        <f>""</f>
        <v/>
      </c>
      <c r="AA99" s="1">
        <f t="shared" si="65"/>
        <v>0</v>
      </c>
      <c r="AB99" s="1" t="str">
        <f>""</f>
        <v/>
      </c>
      <c r="AD99" s="137"/>
      <c r="AE99" s="142" t="str">
        <f>IF($AA99=0,"",IF($X99&gt;$Y99,Einstellungen!$C$4,IF($X99=$Y99,1,0)))</f>
        <v/>
      </c>
      <c r="AF99" s="137" t="str">
        <f>IF($AA99=0,"",IF($X99&lt;$Y99,Einstellungen!$C$4,IF($X99=$Y99,1,0)))</f>
        <v/>
      </c>
    </row>
    <row r="100" spans="6:32" s="2" customFormat="1" x14ac:dyDescent="0.25">
      <c r="F100" s="1"/>
      <c r="G100" s="1"/>
      <c r="H100" s="1"/>
      <c r="I100" s="1"/>
      <c r="J100" s="1"/>
      <c r="K100" s="1"/>
      <c r="L100" s="1"/>
      <c r="M100" s="1"/>
      <c r="U100" s="63" t="s">
        <v>60</v>
      </c>
      <c r="V100" s="37" t="str">
        <f>""</f>
        <v/>
      </c>
      <c r="W100" s="1" t="str">
        <f>""</f>
        <v/>
      </c>
      <c r="X100" s="1" t="str">
        <f>""</f>
        <v/>
      </c>
      <c r="Y100" s="32" t="str">
        <f>""</f>
        <v/>
      </c>
      <c r="Z100" s="31" t="str">
        <f>""</f>
        <v/>
      </c>
      <c r="AA100" s="1">
        <f t="shared" si="65"/>
        <v>0</v>
      </c>
      <c r="AB100" s="1" t="str">
        <f>""</f>
        <v/>
      </c>
      <c r="AD100" s="137"/>
      <c r="AE100" s="142" t="str">
        <f>IF($AA100=0,"",IF($X100&gt;$Y100,Einstellungen!$C$4,IF($X100=$Y100,1,0)))</f>
        <v/>
      </c>
      <c r="AF100" s="137" t="str">
        <f>IF($AA100=0,"",IF($X100&lt;$Y100,Einstellungen!$C$4,IF($X100=$Y100,1,0)))</f>
        <v/>
      </c>
    </row>
    <row r="101" spans="6:32" s="2" customFormat="1" x14ac:dyDescent="0.25">
      <c r="F101" s="1"/>
      <c r="G101" s="1"/>
      <c r="H101" s="1"/>
      <c r="I101" s="1"/>
      <c r="J101" s="1"/>
      <c r="K101" s="1"/>
      <c r="L101" s="1"/>
      <c r="M101" s="1"/>
      <c r="U101" s="63" t="s">
        <v>61</v>
      </c>
      <c r="V101" s="37" t="str">
        <f>""</f>
        <v/>
      </c>
      <c r="W101" s="1" t="str">
        <f>""</f>
        <v/>
      </c>
      <c r="X101" s="1" t="str">
        <f>""</f>
        <v/>
      </c>
      <c r="Y101" s="32" t="str">
        <f>""</f>
        <v/>
      </c>
      <c r="Z101" s="31" t="str">
        <f>""</f>
        <v/>
      </c>
      <c r="AA101" s="1">
        <f t="shared" si="65"/>
        <v>0</v>
      </c>
      <c r="AB101" s="1" t="str">
        <f>""</f>
        <v/>
      </c>
      <c r="AD101" s="137"/>
      <c r="AE101" s="142" t="str">
        <f>IF($AA101=0,"",IF($X101&gt;$Y101,Einstellungen!$C$4,IF($X101=$Y101,1,0)))</f>
        <v/>
      </c>
      <c r="AF101" s="137" t="str">
        <f>IF($AA101=0,"",IF($X101&lt;$Y101,Einstellungen!$C$4,IF($X101=$Y101,1,0)))</f>
        <v/>
      </c>
    </row>
    <row r="102" spans="6:32" s="2" customFormat="1" x14ac:dyDescent="0.25">
      <c r="F102" s="1"/>
      <c r="G102" s="1"/>
      <c r="H102" s="1"/>
      <c r="I102" s="1"/>
      <c r="J102" s="1"/>
      <c r="K102" s="1"/>
      <c r="L102" s="1"/>
      <c r="M102" s="1"/>
      <c r="U102" s="63" t="s">
        <v>62</v>
      </c>
      <c r="V102" s="37" t="str">
        <f>""</f>
        <v/>
      </c>
      <c r="W102" s="1" t="str">
        <f>""</f>
        <v/>
      </c>
      <c r="X102" s="1" t="str">
        <f>""</f>
        <v/>
      </c>
      <c r="Y102" s="32" t="str">
        <f>""</f>
        <v/>
      </c>
      <c r="Z102" s="31" t="str">
        <f>""</f>
        <v/>
      </c>
      <c r="AA102" s="1">
        <f t="shared" si="65"/>
        <v>0</v>
      </c>
      <c r="AB102" s="1" t="str">
        <f>""</f>
        <v/>
      </c>
      <c r="AD102" s="137"/>
      <c r="AE102" s="142" t="str">
        <f>IF($AA102=0,"",IF($X102&gt;$Y102,Einstellungen!$C$4,IF($X102=$Y102,1,0)))</f>
        <v/>
      </c>
      <c r="AF102" s="137" t="str">
        <f>IF($AA102=0,"",IF($X102&lt;$Y102,Einstellungen!$C$4,IF($X102=$Y102,1,0)))</f>
        <v/>
      </c>
    </row>
    <row r="103" spans="6:32" s="2" customFormat="1" x14ac:dyDescent="0.25">
      <c r="F103" s="1"/>
      <c r="G103" s="1"/>
      <c r="H103" s="1"/>
      <c r="I103" s="1"/>
      <c r="J103" s="1"/>
      <c r="K103" s="1"/>
      <c r="L103" s="1"/>
      <c r="M103" s="1"/>
      <c r="U103" s="63" t="s">
        <v>63</v>
      </c>
      <c r="V103" s="37" t="str">
        <f>""</f>
        <v/>
      </c>
      <c r="W103" s="1" t="str">
        <f>""</f>
        <v/>
      </c>
      <c r="X103" s="1" t="str">
        <f>""</f>
        <v/>
      </c>
      <c r="Y103" s="32" t="str">
        <f>""</f>
        <v/>
      </c>
      <c r="Z103" s="31" t="str">
        <f>""</f>
        <v/>
      </c>
      <c r="AA103" s="1">
        <f t="shared" si="65"/>
        <v>0</v>
      </c>
      <c r="AB103" s="1" t="str">
        <f>""</f>
        <v/>
      </c>
      <c r="AD103" s="137"/>
      <c r="AE103" s="142" t="str">
        <f>IF($AA103=0,"",IF($X103&gt;$Y103,Einstellungen!$C$4,IF($X103=$Y103,1,0)))</f>
        <v/>
      </c>
      <c r="AF103" s="137" t="str">
        <f>IF($AA103=0,"",IF($X103&lt;$Y103,Einstellungen!$C$4,IF($X103=$Y103,1,0)))</f>
        <v/>
      </c>
    </row>
    <row r="104" spans="6:32" s="2" customFormat="1" x14ac:dyDescent="0.25">
      <c r="F104" s="1"/>
      <c r="G104" s="1"/>
      <c r="H104" s="1"/>
      <c r="I104" s="1"/>
      <c r="J104" s="1"/>
      <c r="K104" s="1"/>
      <c r="L104" s="1"/>
      <c r="M104" s="1"/>
      <c r="U104" s="63" t="s">
        <v>64</v>
      </c>
      <c r="V104" s="37" t="str">
        <f>""</f>
        <v/>
      </c>
      <c r="W104" s="1" t="str">
        <f>""</f>
        <v/>
      </c>
      <c r="X104" s="1" t="str">
        <f>""</f>
        <v/>
      </c>
      <c r="Y104" s="32" t="str">
        <f>""</f>
        <v/>
      </c>
      <c r="Z104" s="31" t="str">
        <f>""</f>
        <v/>
      </c>
      <c r="AA104" s="1">
        <f t="shared" si="65"/>
        <v>0</v>
      </c>
      <c r="AB104" s="1" t="str">
        <f>""</f>
        <v/>
      </c>
      <c r="AD104" s="137"/>
      <c r="AE104" s="142" t="str">
        <f>IF($AA104=0,"",IF($X104&gt;$Y104,Einstellungen!$C$4,IF($X104=$Y104,1,0)))</f>
        <v/>
      </c>
      <c r="AF104" s="137" t="str">
        <f>IF($AA104=0,"",IF($X104&lt;$Y104,Einstellungen!$C$4,IF($X104=$Y104,1,0)))</f>
        <v/>
      </c>
    </row>
    <row r="105" spans="6:32" s="2" customFormat="1" x14ac:dyDescent="0.25">
      <c r="F105" s="1"/>
      <c r="G105" s="1"/>
      <c r="H105" s="1"/>
      <c r="I105" s="1"/>
      <c r="J105" s="1"/>
      <c r="K105" s="1"/>
      <c r="L105" s="1"/>
      <c r="M105" s="1"/>
      <c r="U105" s="63" t="s">
        <v>65</v>
      </c>
      <c r="V105" s="37" t="str">
        <f>""</f>
        <v/>
      </c>
      <c r="W105" s="1" t="str">
        <f>""</f>
        <v/>
      </c>
      <c r="X105" s="1" t="str">
        <f>""</f>
        <v/>
      </c>
      <c r="Y105" s="32" t="str">
        <f>""</f>
        <v/>
      </c>
      <c r="Z105" s="31" t="str">
        <f>""</f>
        <v/>
      </c>
      <c r="AA105" s="1">
        <f t="shared" si="65"/>
        <v>0</v>
      </c>
      <c r="AB105" s="1" t="str">
        <f>""</f>
        <v/>
      </c>
      <c r="AD105" s="137"/>
      <c r="AE105" s="142" t="str">
        <f>IF($AA105=0,"",IF($X105&gt;$Y105,Einstellungen!$C$4,IF($X105=$Y105,1,0)))</f>
        <v/>
      </c>
      <c r="AF105" s="137" t="str">
        <f>IF($AA105=0,"",IF($X105&lt;$Y105,Einstellungen!$C$4,IF($X105=$Y105,1,0)))</f>
        <v/>
      </c>
    </row>
    <row r="106" spans="6:32" s="2" customFormat="1" x14ac:dyDescent="0.25">
      <c r="F106" s="1"/>
      <c r="G106" s="1"/>
      <c r="H106" s="1"/>
      <c r="I106" s="1"/>
      <c r="J106" s="1"/>
      <c r="K106" s="1"/>
      <c r="L106" s="1"/>
      <c r="M106" s="1"/>
      <c r="U106" s="63" t="s">
        <v>66</v>
      </c>
      <c r="V106" s="37" t="str">
        <f>""</f>
        <v/>
      </c>
      <c r="W106" s="1" t="str">
        <f>""</f>
        <v/>
      </c>
      <c r="X106" s="1" t="str">
        <f>""</f>
        <v/>
      </c>
      <c r="Y106" s="32" t="str">
        <f>""</f>
        <v/>
      </c>
      <c r="Z106" s="31" t="str">
        <f>""</f>
        <v/>
      </c>
      <c r="AA106" s="1">
        <f t="shared" si="65"/>
        <v>0</v>
      </c>
      <c r="AB106" s="1" t="str">
        <f>""</f>
        <v/>
      </c>
      <c r="AD106" s="137"/>
      <c r="AE106" s="142" t="str">
        <f>IF($AA106=0,"",IF($X106&gt;$Y106,Einstellungen!$C$4,IF($X106=$Y106,1,0)))</f>
        <v/>
      </c>
      <c r="AF106" s="137" t="str">
        <f>IF($AA106=0,"",IF($X106&lt;$Y106,Einstellungen!$C$4,IF($X106=$Y106,1,0)))</f>
        <v/>
      </c>
    </row>
    <row r="107" spans="6:32" s="2" customFormat="1" x14ac:dyDescent="0.25">
      <c r="F107" s="1"/>
      <c r="G107" s="1"/>
      <c r="H107" s="1"/>
      <c r="I107" s="1"/>
      <c r="J107" s="1"/>
      <c r="K107" s="1"/>
      <c r="L107" s="1"/>
      <c r="M107" s="1"/>
      <c r="U107" s="63" t="s">
        <v>67</v>
      </c>
      <c r="V107" s="37" t="str">
        <f>""</f>
        <v/>
      </c>
      <c r="W107" s="1" t="str">
        <f>""</f>
        <v/>
      </c>
      <c r="X107" s="1" t="str">
        <f>""</f>
        <v/>
      </c>
      <c r="Y107" s="32" t="str">
        <f>""</f>
        <v/>
      </c>
      <c r="Z107" s="31" t="str">
        <f>""</f>
        <v/>
      </c>
      <c r="AA107" s="1">
        <f t="shared" si="65"/>
        <v>0</v>
      </c>
      <c r="AB107" s="1" t="str">
        <f>""</f>
        <v/>
      </c>
      <c r="AD107" s="137"/>
      <c r="AE107" s="142" t="str">
        <f>IF($AA107=0,"",IF($X107&gt;$Y107,Einstellungen!$C$4,IF($X107=$Y107,1,0)))</f>
        <v/>
      </c>
      <c r="AF107" s="137" t="str">
        <f>IF($AA107=0,"",IF($X107&lt;$Y107,Einstellungen!$C$4,IF($X107=$Y107,1,0)))</f>
        <v/>
      </c>
    </row>
    <row r="108" spans="6:32" s="2" customFormat="1" x14ac:dyDescent="0.25">
      <c r="F108" s="1"/>
      <c r="G108" s="1"/>
      <c r="H108" s="1"/>
      <c r="I108" s="1"/>
      <c r="J108" s="1"/>
      <c r="K108" s="1"/>
      <c r="L108" s="1"/>
      <c r="M108" s="1"/>
      <c r="U108" s="63" t="s">
        <v>68</v>
      </c>
      <c r="V108" s="37" t="str">
        <f>""</f>
        <v/>
      </c>
      <c r="W108" s="1" t="str">
        <f>""</f>
        <v/>
      </c>
      <c r="X108" s="1" t="str">
        <f>""</f>
        <v/>
      </c>
      <c r="Y108" s="32" t="str">
        <f>""</f>
        <v/>
      </c>
      <c r="Z108" s="31" t="str">
        <f>""</f>
        <v/>
      </c>
      <c r="AA108" s="1">
        <f t="shared" si="65"/>
        <v>0</v>
      </c>
      <c r="AB108" s="1" t="str">
        <f>""</f>
        <v/>
      </c>
      <c r="AD108" s="137"/>
      <c r="AE108" s="142" t="str">
        <f>IF($AA108=0,"",IF($X108&gt;$Y108,Einstellungen!$C$4,IF($X108=$Y108,1,0)))</f>
        <v/>
      </c>
      <c r="AF108" s="137" t="str">
        <f>IF($AA108=0,"",IF($X108&lt;$Y108,Einstellungen!$C$4,IF($X108=$Y108,1,0)))</f>
        <v/>
      </c>
    </row>
    <row r="109" spans="6:32" s="2" customFormat="1" x14ac:dyDescent="0.25">
      <c r="F109" s="1"/>
      <c r="G109" s="1"/>
      <c r="H109" s="1"/>
      <c r="I109" s="1"/>
      <c r="J109" s="1"/>
      <c r="K109" s="1"/>
      <c r="L109" s="1"/>
      <c r="M109" s="1"/>
      <c r="U109" s="63" t="s">
        <v>69</v>
      </c>
      <c r="V109" s="37" t="str">
        <f>""</f>
        <v/>
      </c>
      <c r="W109" s="1" t="str">
        <f>""</f>
        <v/>
      </c>
      <c r="X109" s="1" t="str">
        <f>""</f>
        <v/>
      </c>
      <c r="Y109" s="32" t="str">
        <f>""</f>
        <v/>
      </c>
      <c r="Z109" s="31" t="str">
        <f>""</f>
        <v/>
      </c>
      <c r="AA109" s="1">
        <f t="shared" si="65"/>
        <v>0</v>
      </c>
      <c r="AB109" s="1" t="str">
        <f>""</f>
        <v/>
      </c>
      <c r="AD109" s="137"/>
      <c r="AE109" s="142" t="str">
        <f>IF($AA109=0,"",IF($X109&gt;$Y109,Einstellungen!$C$4,IF($X109=$Y109,1,0)))</f>
        <v/>
      </c>
      <c r="AF109" s="137" t="str">
        <f>IF($AA109=0,"",IF($X109&lt;$Y109,Einstellungen!$C$4,IF($X109=$Y109,1,0)))</f>
        <v/>
      </c>
    </row>
    <row r="110" spans="6:32" s="2" customFormat="1" x14ac:dyDescent="0.25">
      <c r="F110" s="1"/>
      <c r="G110" s="1"/>
      <c r="H110" s="1"/>
      <c r="I110" s="1"/>
      <c r="J110" s="1"/>
      <c r="K110" s="1"/>
      <c r="L110" s="1"/>
      <c r="M110" s="1"/>
      <c r="U110" s="63" t="s">
        <v>70</v>
      </c>
      <c r="V110" s="37" t="str">
        <f>""</f>
        <v/>
      </c>
      <c r="W110" s="1" t="str">
        <f>""</f>
        <v/>
      </c>
      <c r="X110" s="1" t="str">
        <f>""</f>
        <v/>
      </c>
      <c r="Y110" s="32" t="str">
        <f>""</f>
        <v/>
      </c>
      <c r="Z110" s="31" t="str">
        <f>""</f>
        <v/>
      </c>
      <c r="AA110" s="1">
        <f t="shared" si="65"/>
        <v>0</v>
      </c>
      <c r="AB110" s="1" t="str">
        <f>""</f>
        <v/>
      </c>
      <c r="AD110" s="137"/>
      <c r="AE110" s="142" t="str">
        <f>IF($AA110=0,"",IF($X110&gt;$Y110,Einstellungen!$C$4,IF($X110=$Y110,1,0)))</f>
        <v/>
      </c>
      <c r="AF110" s="137" t="str">
        <f>IF($AA110=0,"",IF($X110&lt;$Y110,Einstellungen!$C$4,IF($X110=$Y110,1,0)))</f>
        <v/>
      </c>
    </row>
    <row r="111" spans="6:32" s="2" customFormat="1" x14ac:dyDescent="0.25">
      <c r="F111" s="1"/>
      <c r="G111" s="1"/>
      <c r="H111" s="1"/>
      <c r="I111" s="1"/>
      <c r="J111" s="1"/>
      <c r="K111" s="1"/>
      <c r="L111" s="1"/>
      <c r="M111" s="1"/>
      <c r="U111" s="63" t="s">
        <v>71</v>
      </c>
      <c r="V111" s="37" t="str">
        <f>""</f>
        <v/>
      </c>
      <c r="W111" s="1" t="str">
        <f>""</f>
        <v/>
      </c>
      <c r="X111" s="1" t="str">
        <f>""</f>
        <v/>
      </c>
      <c r="Y111" s="32" t="str">
        <f>""</f>
        <v/>
      </c>
      <c r="Z111" s="31" t="str">
        <f>""</f>
        <v/>
      </c>
      <c r="AA111" s="1">
        <f t="shared" si="65"/>
        <v>0</v>
      </c>
      <c r="AB111" s="1" t="str">
        <f>""</f>
        <v/>
      </c>
      <c r="AD111" s="137"/>
      <c r="AE111" s="142" t="str">
        <f>IF($AA111=0,"",IF($X111&gt;$Y111,Einstellungen!$C$4,IF($X111=$Y111,1,0)))</f>
        <v/>
      </c>
      <c r="AF111" s="137" t="str">
        <f>IF($AA111=0,"",IF($X111&lt;$Y111,Einstellungen!$C$4,IF($X111=$Y111,1,0)))</f>
        <v/>
      </c>
    </row>
    <row r="112" spans="6:32" s="2" customFormat="1" x14ac:dyDescent="0.25">
      <c r="F112" s="1"/>
      <c r="G112" s="1"/>
      <c r="H112" s="1"/>
      <c r="I112" s="1"/>
      <c r="J112" s="1"/>
      <c r="K112" s="1"/>
      <c r="L112" s="1"/>
      <c r="M112" s="1"/>
      <c r="U112" s="63" t="s">
        <v>72</v>
      </c>
      <c r="V112" s="37" t="str">
        <f>""</f>
        <v/>
      </c>
      <c r="W112" s="1" t="str">
        <f>""</f>
        <v/>
      </c>
      <c r="X112" s="1" t="str">
        <f>""</f>
        <v/>
      </c>
      <c r="Y112" s="32" t="str">
        <f>""</f>
        <v/>
      </c>
      <c r="Z112" s="31" t="str">
        <f>""</f>
        <v/>
      </c>
      <c r="AA112" s="1">
        <f t="shared" si="65"/>
        <v>0</v>
      </c>
      <c r="AB112" s="1" t="str">
        <f>""</f>
        <v/>
      </c>
      <c r="AD112" s="137"/>
      <c r="AE112" s="142" t="str">
        <f>IF($AA112=0,"",IF($X112&gt;$Y112,Einstellungen!$C$4,IF($X112=$Y112,1,0)))</f>
        <v/>
      </c>
      <c r="AF112" s="137" t="str">
        <f>IF($AA112=0,"",IF($X112&lt;$Y112,Einstellungen!$C$4,IF($X112=$Y112,1,0)))</f>
        <v/>
      </c>
    </row>
    <row r="113" spans="6:32" s="2" customFormat="1" x14ac:dyDescent="0.25">
      <c r="F113" s="1"/>
      <c r="G113" s="1"/>
      <c r="H113" s="1"/>
      <c r="I113" s="1"/>
      <c r="J113" s="1"/>
      <c r="K113" s="1"/>
      <c r="L113" s="1"/>
      <c r="M113" s="1"/>
      <c r="U113" s="63" t="s">
        <v>73</v>
      </c>
      <c r="V113" s="37" t="str">
        <f>""</f>
        <v/>
      </c>
      <c r="W113" s="1" t="str">
        <f>""</f>
        <v/>
      </c>
      <c r="X113" s="1" t="str">
        <f>""</f>
        <v/>
      </c>
      <c r="Y113" s="32" t="str">
        <f>""</f>
        <v/>
      </c>
      <c r="Z113" s="31" t="str">
        <f>""</f>
        <v/>
      </c>
      <c r="AA113" s="1">
        <f t="shared" si="65"/>
        <v>0</v>
      </c>
      <c r="AB113" s="1" t="str">
        <f>""</f>
        <v/>
      </c>
      <c r="AD113" s="137"/>
      <c r="AE113" s="142" t="str">
        <f>IF($AA113=0,"",IF($X113&gt;$Y113,Einstellungen!$C$4,IF($X113=$Y113,1,0)))</f>
        <v/>
      </c>
      <c r="AF113" s="137" t="str">
        <f>IF($AA113=0,"",IF($X113&lt;$Y113,Einstellungen!$C$4,IF($X113=$Y113,1,0)))</f>
        <v/>
      </c>
    </row>
    <row r="114" spans="6:32" s="2" customFormat="1" x14ac:dyDescent="0.25">
      <c r="F114" s="1"/>
      <c r="G114" s="1"/>
      <c r="H114" s="1"/>
      <c r="I114" s="1"/>
      <c r="J114" s="1"/>
      <c r="K114" s="1"/>
      <c r="L114" s="1"/>
      <c r="M114" s="1"/>
      <c r="U114" s="63" t="s">
        <v>74</v>
      </c>
      <c r="V114" s="37" t="str">
        <f>""</f>
        <v/>
      </c>
      <c r="W114" s="1" t="str">
        <f>""</f>
        <v/>
      </c>
      <c r="X114" s="1" t="str">
        <f>""</f>
        <v/>
      </c>
      <c r="Y114" s="32" t="str">
        <f>""</f>
        <v/>
      </c>
      <c r="Z114" s="31" t="str">
        <f>""</f>
        <v/>
      </c>
      <c r="AA114" s="1">
        <f t="shared" si="65"/>
        <v>0</v>
      </c>
      <c r="AB114" s="1" t="str">
        <f>""</f>
        <v/>
      </c>
      <c r="AD114" s="137"/>
      <c r="AE114" s="142" t="str">
        <f>IF($AA114=0,"",IF($X114&gt;$Y114,Einstellungen!$C$4,IF($X114=$Y114,1,0)))</f>
        <v/>
      </c>
      <c r="AF114" s="137" t="str">
        <f>IF($AA114=0,"",IF($X114&lt;$Y114,Einstellungen!$C$4,IF($X114=$Y114,1,0)))</f>
        <v/>
      </c>
    </row>
    <row r="115" spans="6:32" s="2" customFormat="1" x14ac:dyDescent="0.25">
      <c r="F115" s="1"/>
      <c r="G115" s="1"/>
      <c r="H115" s="1"/>
      <c r="I115" s="1"/>
      <c r="J115" s="1"/>
      <c r="K115" s="1"/>
      <c r="L115" s="1"/>
      <c r="M115" s="1"/>
      <c r="U115" s="63" t="s">
        <v>75</v>
      </c>
      <c r="V115" s="37" t="str">
        <f>""</f>
        <v/>
      </c>
      <c r="W115" s="1" t="str">
        <f>""</f>
        <v/>
      </c>
      <c r="X115" s="1" t="str">
        <f>""</f>
        <v/>
      </c>
      <c r="Y115" s="32" t="str">
        <f>""</f>
        <v/>
      </c>
      <c r="Z115" s="31" t="str">
        <f>""</f>
        <v/>
      </c>
      <c r="AA115" s="1">
        <f t="shared" si="65"/>
        <v>0</v>
      </c>
      <c r="AB115" s="1" t="str">
        <f>""</f>
        <v/>
      </c>
      <c r="AD115" s="137"/>
      <c r="AE115" s="142" t="str">
        <f>IF($AA115=0,"",IF($X115&gt;$Y115,Einstellungen!$C$4,IF($X115=$Y115,1,0)))</f>
        <v/>
      </c>
      <c r="AF115" s="137" t="str">
        <f>IF($AA115=0,"",IF($X115&lt;$Y115,Einstellungen!$C$4,IF($X115=$Y115,1,0)))</f>
        <v/>
      </c>
    </row>
    <row r="116" spans="6:32" s="2" customFormat="1" x14ac:dyDescent="0.25">
      <c r="F116" s="1"/>
      <c r="G116" s="1"/>
      <c r="H116" s="1"/>
      <c r="I116" s="1"/>
      <c r="J116" s="1"/>
      <c r="K116" s="1"/>
      <c r="L116" s="1"/>
      <c r="M116" s="1"/>
      <c r="U116" s="63" t="s">
        <v>76</v>
      </c>
      <c r="V116" s="37" t="str">
        <f>""</f>
        <v/>
      </c>
      <c r="W116" s="1" t="str">
        <f>""</f>
        <v/>
      </c>
      <c r="X116" s="1" t="str">
        <f>""</f>
        <v/>
      </c>
      <c r="Y116" s="32" t="str">
        <f>""</f>
        <v/>
      </c>
      <c r="Z116" s="31" t="str">
        <f>""</f>
        <v/>
      </c>
      <c r="AA116" s="1">
        <f t="shared" si="65"/>
        <v>0</v>
      </c>
      <c r="AB116" s="1" t="str">
        <f>""</f>
        <v/>
      </c>
      <c r="AD116" s="137"/>
      <c r="AE116" s="142" t="str">
        <f>IF($AA116=0,"",IF($X116&gt;$Y116,Einstellungen!$C$4,IF($X116=$Y116,1,0)))</f>
        <v/>
      </c>
      <c r="AF116" s="137" t="str">
        <f>IF($AA116=0,"",IF($X116&lt;$Y116,Einstellungen!$C$4,IF($X116=$Y116,1,0)))</f>
        <v/>
      </c>
    </row>
    <row r="117" spans="6:32" s="2" customFormat="1" x14ac:dyDescent="0.25">
      <c r="F117" s="1"/>
      <c r="G117" s="1"/>
      <c r="H117" s="1"/>
      <c r="I117" s="1"/>
      <c r="J117" s="1"/>
      <c r="K117" s="1"/>
      <c r="L117" s="1"/>
      <c r="M117" s="1"/>
      <c r="U117" s="63" t="s">
        <v>77</v>
      </c>
      <c r="V117" s="37" t="str">
        <f>""</f>
        <v/>
      </c>
      <c r="W117" s="1" t="str">
        <f>""</f>
        <v/>
      </c>
      <c r="X117" s="1" t="str">
        <f>""</f>
        <v/>
      </c>
      <c r="Y117" s="32" t="str">
        <f>""</f>
        <v/>
      </c>
      <c r="Z117" s="31" t="str">
        <f>""</f>
        <v/>
      </c>
      <c r="AA117" s="1">
        <f t="shared" si="65"/>
        <v>0</v>
      </c>
      <c r="AB117" s="1" t="str">
        <f>""</f>
        <v/>
      </c>
      <c r="AD117" s="137"/>
      <c r="AE117" s="142" t="str">
        <f>IF($AA117=0,"",IF($X117&gt;$Y117,Einstellungen!$C$4,IF($X117=$Y117,1,0)))</f>
        <v/>
      </c>
      <c r="AF117" s="137" t="str">
        <f>IF($AA117=0,"",IF($X117&lt;$Y117,Einstellungen!$C$4,IF($X117=$Y117,1,0)))</f>
        <v/>
      </c>
    </row>
    <row r="118" spans="6:32" s="2" customFormat="1" x14ac:dyDescent="0.25">
      <c r="F118" s="1"/>
      <c r="G118" s="1"/>
      <c r="H118" s="1"/>
      <c r="I118" s="1"/>
      <c r="J118" s="1"/>
      <c r="K118" s="1"/>
      <c r="L118" s="1"/>
      <c r="M118" s="1"/>
      <c r="U118" s="63" t="s">
        <v>78</v>
      </c>
      <c r="V118" s="37" t="str">
        <f>""</f>
        <v/>
      </c>
      <c r="W118" s="1" t="str">
        <f>""</f>
        <v/>
      </c>
      <c r="X118" s="1" t="str">
        <f>""</f>
        <v/>
      </c>
      <c r="Y118" s="32" t="str">
        <f>""</f>
        <v/>
      </c>
      <c r="Z118" s="31" t="str">
        <f>""</f>
        <v/>
      </c>
      <c r="AA118" s="1">
        <f t="shared" si="65"/>
        <v>0</v>
      </c>
      <c r="AB118" s="1" t="str">
        <f>""</f>
        <v/>
      </c>
      <c r="AD118" s="137"/>
      <c r="AE118" s="142" t="str">
        <f>IF($AA118=0,"",IF($X118&gt;$Y118,Einstellungen!$C$4,IF($X118=$Y118,1,0)))</f>
        <v/>
      </c>
      <c r="AF118" s="137" t="str">
        <f>IF($AA118=0,"",IF($X118&lt;$Y118,Einstellungen!$C$4,IF($X118=$Y118,1,0)))</f>
        <v/>
      </c>
    </row>
    <row r="119" spans="6:32" s="2" customFormat="1" x14ac:dyDescent="0.25">
      <c r="F119" s="1"/>
      <c r="G119" s="1"/>
      <c r="H119" s="1"/>
      <c r="I119" s="1"/>
      <c r="J119" s="1"/>
      <c r="K119" s="1"/>
      <c r="L119" s="1"/>
      <c r="M119" s="1"/>
      <c r="U119" s="63" t="s">
        <v>79</v>
      </c>
      <c r="V119" s="37" t="str">
        <f>""</f>
        <v/>
      </c>
      <c r="W119" s="1" t="str">
        <f>""</f>
        <v/>
      </c>
      <c r="X119" s="1" t="str">
        <f>""</f>
        <v/>
      </c>
      <c r="Y119" s="32" t="str">
        <f>""</f>
        <v/>
      </c>
      <c r="Z119" s="31" t="str">
        <f>""</f>
        <v/>
      </c>
      <c r="AA119" s="1">
        <f t="shared" si="65"/>
        <v>0</v>
      </c>
      <c r="AB119" s="1" t="str">
        <f>""</f>
        <v/>
      </c>
      <c r="AD119" s="137"/>
      <c r="AE119" s="142" t="str">
        <f>IF($AA119=0,"",IF($X119&gt;$Y119,Einstellungen!$C$4,IF($X119=$Y119,1,0)))</f>
        <v/>
      </c>
      <c r="AF119" s="137" t="str">
        <f>IF($AA119=0,"",IF($X119&lt;$Y119,Einstellungen!$C$4,IF($X119=$Y119,1,0)))</f>
        <v/>
      </c>
    </row>
    <row r="120" spans="6:32" s="2" customFormat="1" x14ac:dyDescent="0.25">
      <c r="F120" s="1"/>
      <c r="G120" s="1"/>
      <c r="H120" s="1"/>
      <c r="I120" s="1"/>
      <c r="J120" s="1"/>
      <c r="K120" s="1"/>
      <c r="L120" s="1"/>
      <c r="M120" s="1"/>
      <c r="U120" s="63" t="s">
        <v>80</v>
      </c>
      <c r="V120" s="37" t="str">
        <f>""</f>
        <v/>
      </c>
      <c r="W120" s="1" t="str">
        <f>""</f>
        <v/>
      </c>
      <c r="X120" s="1" t="str">
        <f>""</f>
        <v/>
      </c>
      <c r="Y120" s="32" t="str">
        <f>""</f>
        <v/>
      </c>
      <c r="Z120" s="31" t="str">
        <f>""</f>
        <v/>
      </c>
      <c r="AA120" s="1">
        <f t="shared" si="65"/>
        <v>0</v>
      </c>
      <c r="AB120" s="1" t="str">
        <f>""</f>
        <v/>
      </c>
      <c r="AD120" s="137"/>
      <c r="AE120" s="142" t="str">
        <f>IF($AA120=0,"",IF($X120&gt;$Y120,Einstellungen!$C$4,IF($X120=$Y120,1,0)))</f>
        <v/>
      </c>
      <c r="AF120" s="137" t="str">
        <f>IF($AA120=0,"",IF($X120&lt;$Y120,Einstellungen!$C$4,IF($X120=$Y120,1,0)))</f>
        <v/>
      </c>
    </row>
    <row r="121" spans="6:32" s="2" customFormat="1" x14ac:dyDescent="0.25">
      <c r="F121" s="1"/>
      <c r="G121" s="1"/>
      <c r="H121" s="1"/>
      <c r="I121" s="1"/>
      <c r="J121" s="1"/>
      <c r="K121" s="1"/>
      <c r="L121" s="1"/>
      <c r="M121" s="1"/>
      <c r="U121" s="63" t="s">
        <v>81</v>
      </c>
      <c r="V121" s="37" t="str">
        <f>""</f>
        <v/>
      </c>
      <c r="W121" s="1" t="str">
        <f>""</f>
        <v/>
      </c>
      <c r="X121" s="1" t="str">
        <f>""</f>
        <v/>
      </c>
      <c r="Y121" s="32" t="str">
        <f>""</f>
        <v/>
      </c>
      <c r="Z121" s="31" t="str">
        <f>""</f>
        <v/>
      </c>
      <c r="AA121" s="1">
        <f t="shared" si="65"/>
        <v>0</v>
      </c>
      <c r="AB121" s="1" t="str">
        <f>""</f>
        <v/>
      </c>
      <c r="AD121" s="137"/>
      <c r="AE121" s="142" t="str">
        <f>IF($AA121=0,"",IF($X121&gt;$Y121,Einstellungen!$C$4,IF($X121=$Y121,1,0)))</f>
        <v/>
      </c>
      <c r="AF121" s="137" t="str">
        <f>IF($AA121=0,"",IF($X121&lt;$Y121,Einstellungen!$C$4,IF($X121=$Y121,1,0)))</f>
        <v/>
      </c>
    </row>
    <row r="122" spans="6:32" s="2" customFormat="1" x14ac:dyDescent="0.25">
      <c r="F122" s="1"/>
      <c r="G122" s="1"/>
      <c r="H122" s="1"/>
      <c r="I122" s="1"/>
      <c r="J122" s="1"/>
      <c r="K122" s="1"/>
      <c r="L122" s="1"/>
      <c r="M122" s="1"/>
      <c r="U122" s="63" t="s">
        <v>82</v>
      </c>
      <c r="V122" s="37" t="str">
        <f>""</f>
        <v/>
      </c>
      <c r="W122" s="1" t="str">
        <f>""</f>
        <v/>
      </c>
      <c r="X122" s="1" t="str">
        <f>""</f>
        <v/>
      </c>
      <c r="Y122" s="32" t="str">
        <f>""</f>
        <v/>
      </c>
      <c r="Z122" s="31" t="str">
        <f>""</f>
        <v/>
      </c>
      <c r="AA122" s="1">
        <f t="shared" si="65"/>
        <v>0</v>
      </c>
      <c r="AB122" s="1" t="str">
        <f>""</f>
        <v/>
      </c>
      <c r="AD122" s="137"/>
      <c r="AE122" s="142" t="str">
        <f>IF($AA122=0,"",IF($X122&gt;$Y122,Einstellungen!$C$4,IF($X122=$Y122,1,0)))</f>
        <v/>
      </c>
      <c r="AF122" s="137" t="str">
        <f>IF($AA122=0,"",IF($X122&lt;$Y122,Einstellungen!$C$4,IF($X122=$Y122,1,0)))</f>
        <v/>
      </c>
    </row>
    <row r="123" spans="6:32" s="2" customFormat="1" x14ac:dyDescent="0.25">
      <c r="F123" s="1"/>
      <c r="G123" s="1"/>
      <c r="H123" s="1"/>
      <c r="I123" s="1"/>
      <c r="J123" s="1"/>
      <c r="K123" s="1"/>
      <c r="L123" s="1"/>
      <c r="M123" s="1"/>
      <c r="U123" s="63" t="s">
        <v>83</v>
      </c>
      <c r="V123" s="37" t="str">
        <f>""</f>
        <v/>
      </c>
      <c r="W123" s="1" t="str">
        <f>""</f>
        <v/>
      </c>
      <c r="X123" s="1" t="str">
        <f>""</f>
        <v/>
      </c>
      <c r="Y123" s="32" t="str">
        <f>""</f>
        <v/>
      </c>
      <c r="Z123" s="31" t="str">
        <f>""</f>
        <v/>
      </c>
      <c r="AA123" s="1">
        <f t="shared" si="65"/>
        <v>0</v>
      </c>
      <c r="AB123" s="1" t="str">
        <f>""</f>
        <v/>
      </c>
      <c r="AD123" s="137"/>
      <c r="AE123" s="142" t="str">
        <f>IF($AA123=0,"",IF($X123&gt;$Y123,Einstellungen!$C$4,IF($X123=$Y123,1,0)))</f>
        <v/>
      </c>
      <c r="AF123" s="137" t="str">
        <f>IF($AA123=0,"",IF($X123&lt;$Y123,Einstellungen!$C$4,IF($X123=$Y123,1,0)))</f>
        <v/>
      </c>
    </row>
    <row r="124" spans="6:32" s="2" customFormat="1" x14ac:dyDescent="0.25">
      <c r="F124" s="1"/>
      <c r="G124" s="1"/>
      <c r="H124" s="1"/>
      <c r="I124" s="1"/>
      <c r="J124" s="1"/>
      <c r="K124" s="1"/>
      <c r="L124" s="1"/>
      <c r="M124" s="1"/>
      <c r="U124" s="63" t="s">
        <v>84</v>
      </c>
      <c r="V124" s="37" t="str">
        <f>""</f>
        <v/>
      </c>
      <c r="W124" s="1" t="str">
        <f>""</f>
        <v/>
      </c>
      <c r="X124" s="1" t="str">
        <f>""</f>
        <v/>
      </c>
      <c r="Y124" s="32" t="str">
        <f>""</f>
        <v/>
      </c>
      <c r="Z124" s="31" t="str">
        <f>""</f>
        <v/>
      </c>
      <c r="AA124" s="1">
        <f t="shared" si="65"/>
        <v>0</v>
      </c>
      <c r="AB124" s="1" t="str">
        <f>""</f>
        <v/>
      </c>
      <c r="AD124" s="137"/>
      <c r="AE124" s="142" t="str">
        <f>IF($AA124=0,"",IF($X124&gt;$Y124,Einstellungen!$C$4,IF($X124=$Y124,1,0)))</f>
        <v/>
      </c>
      <c r="AF124" s="137" t="str">
        <f>IF($AA124=0,"",IF($X124&lt;$Y124,Einstellungen!$C$4,IF($X124=$Y124,1,0)))</f>
        <v/>
      </c>
    </row>
    <row r="125" spans="6:32" s="2" customFormat="1" x14ac:dyDescent="0.25">
      <c r="F125" s="1"/>
      <c r="G125" s="1"/>
      <c r="H125" s="1"/>
      <c r="I125" s="1"/>
      <c r="J125" s="1"/>
      <c r="K125" s="1"/>
      <c r="L125" s="1"/>
      <c r="M125" s="1"/>
      <c r="U125" s="63" t="s">
        <v>85</v>
      </c>
      <c r="V125" s="37" t="str">
        <f>""</f>
        <v/>
      </c>
      <c r="W125" s="1" t="str">
        <f>""</f>
        <v/>
      </c>
      <c r="X125" s="1" t="str">
        <f>""</f>
        <v/>
      </c>
      <c r="Y125" s="32" t="str">
        <f>""</f>
        <v/>
      </c>
      <c r="Z125" s="31" t="str">
        <f>""</f>
        <v/>
      </c>
      <c r="AA125" s="1">
        <f t="shared" si="65"/>
        <v>0</v>
      </c>
      <c r="AB125" s="1" t="str">
        <f>""</f>
        <v/>
      </c>
      <c r="AD125" s="137"/>
      <c r="AE125" s="142" t="str">
        <f>IF($AA125=0,"",IF($X125&gt;$Y125,Einstellungen!$C$4,IF($X125=$Y125,1,0)))</f>
        <v/>
      </c>
      <c r="AF125" s="137" t="str">
        <f>IF($AA125=0,"",IF($X125&lt;$Y125,Einstellungen!$C$4,IF($X125=$Y125,1,0)))</f>
        <v/>
      </c>
    </row>
    <row r="126" spans="6:32" s="2" customFormat="1" x14ac:dyDescent="0.25">
      <c r="F126" s="1"/>
      <c r="G126" s="1"/>
      <c r="H126" s="1"/>
      <c r="I126" s="1"/>
      <c r="J126" s="1"/>
      <c r="K126" s="1"/>
      <c r="L126" s="1"/>
      <c r="M126" s="1"/>
      <c r="U126" s="63" t="s">
        <v>86</v>
      </c>
      <c r="V126" s="37" t="str">
        <f>""</f>
        <v/>
      </c>
      <c r="W126" s="1" t="str">
        <f>""</f>
        <v/>
      </c>
      <c r="X126" s="1" t="str">
        <f>""</f>
        <v/>
      </c>
      <c r="Y126" s="32" t="str">
        <f>""</f>
        <v/>
      </c>
      <c r="Z126" s="31" t="str">
        <f>""</f>
        <v/>
      </c>
      <c r="AA126" s="1">
        <f t="shared" si="65"/>
        <v>0</v>
      </c>
      <c r="AB126" s="1" t="str">
        <f>""</f>
        <v/>
      </c>
      <c r="AD126" s="137"/>
      <c r="AE126" s="142" t="str">
        <f>IF($AA126=0,"",IF($X126&gt;$Y126,Einstellungen!$C$4,IF($X126=$Y126,1,0)))</f>
        <v/>
      </c>
      <c r="AF126" s="137" t="str">
        <f>IF($AA126=0,"",IF($X126&lt;$Y126,Einstellungen!$C$4,IF($X126=$Y126,1,0)))</f>
        <v/>
      </c>
    </row>
    <row r="127" spans="6:32" s="2" customFormat="1" x14ac:dyDescent="0.25">
      <c r="F127" s="1"/>
      <c r="G127" s="1"/>
      <c r="H127" s="1"/>
      <c r="I127" s="1"/>
      <c r="J127" s="1"/>
      <c r="K127" s="1"/>
      <c r="L127" s="1"/>
      <c r="M127" s="1"/>
      <c r="U127" s="63" t="s">
        <v>87</v>
      </c>
      <c r="V127" s="37" t="str">
        <f>""</f>
        <v/>
      </c>
      <c r="W127" s="1" t="str">
        <f>""</f>
        <v/>
      </c>
      <c r="X127" s="1" t="str">
        <f>""</f>
        <v/>
      </c>
      <c r="Y127" s="32" t="str">
        <f>""</f>
        <v/>
      </c>
      <c r="Z127" s="31" t="str">
        <f>""</f>
        <v/>
      </c>
      <c r="AA127" s="1">
        <f t="shared" si="65"/>
        <v>0</v>
      </c>
      <c r="AB127" s="1" t="str">
        <f>""</f>
        <v/>
      </c>
      <c r="AD127" s="137"/>
      <c r="AE127" s="142" t="str">
        <f>IF($AA127=0,"",IF($X127&gt;$Y127,Einstellungen!$C$4,IF($X127=$Y127,1,0)))</f>
        <v/>
      </c>
      <c r="AF127" s="137" t="str">
        <f>IF($AA127=0,"",IF($X127&lt;$Y127,Einstellungen!$C$4,IF($X127=$Y127,1,0)))</f>
        <v/>
      </c>
    </row>
    <row r="128" spans="6:32" s="2" customFormat="1" x14ac:dyDescent="0.25">
      <c r="F128" s="1"/>
      <c r="G128" s="1"/>
      <c r="H128" s="1"/>
      <c r="I128" s="1"/>
      <c r="J128" s="1"/>
      <c r="K128" s="1"/>
      <c r="L128" s="1"/>
      <c r="M128" s="1"/>
      <c r="U128" s="63" t="s">
        <v>88</v>
      </c>
      <c r="V128" s="37" t="str">
        <f>""</f>
        <v/>
      </c>
      <c r="W128" s="1" t="str">
        <f>""</f>
        <v/>
      </c>
      <c r="X128" s="1" t="str">
        <f>""</f>
        <v/>
      </c>
      <c r="Y128" s="32" t="str">
        <f>""</f>
        <v/>
      </c>
      <c r="Z128" s="31" t="str">
        <f>""</f>
        <v/>
      </c>
      <c r="AA128" s="1">
        <f t="shared" si="65"/>
        <v>0</v>
      </c>
      <c r="AB128" s="1" t="str">
        <f>""</f>
        <v/>
      </c>
      <c r="AD128" s="137"/>
      <c r="AE128" s="142" t="str">
        <f>IF($AA128=0,"",IF($X128&gt;$Y128,Einstellungen!$C$4,IF($X128=$Y128,1,0)))</f>
        <v/>
      </c>
      <c r="AF128" s="137" t="str">
        <f>IF($AA128=0,"",IF($X128&lt;$Y128,Einstellungen!$C$4,IF($X128=$Y128,1,0)))</f>
        <v/>
      </c>
    </row>
    <row r="129" spans="6:32" s="2" customFormat="1" x14ac:dyDescent="0.25">
      <c r="F129" s="1"/>
      <c r="G129" s="1"/>
      <c r="H129" s="1"/>
      <c r="I129" s="1"/>
      <c r="J129" s="1"/>
      <c r="K129" s="1"/>
      <c r="L129" s="1"/>
      <c r="M129" s="1"/>
      <c r="U129" s="63" t="s">
        <v>89</v>
      </c>
      <c r="V129" s="37" t="str">
        <f>""</f>
        <v/>
      </c>
      <c r="W129" s="1" t="str">
        <f>""</f>
        <v/>
      </c>
      <c r="X129" s="1" t="str">
        <f>""</f>
        <v/>
      </c>
      <c r="Y129" s="32" t="str">
        <f>""</f>
        <v/>
      </c>
      <c r="Z129" s="31" t="str">
        <f>""</f>
        <v/>
      </c>
      <c r="AA129" s="1">
        <f t="shared" ref="AA129:AA135" si="67">IF(AND(V129&lt;&gt;"",W129&lt;&gt;"",V129&lt;&gt;W129,X129&lt;&gt;"",Y129&lt;&gt;""),1,0)</f>
        <v>0</v>
      </c>
      <c r="AB129" s="1" t="str">
        <f>""</f>
        <v/>
      </c>
      <c r="AD129" s="137"/>
      <c r="AE129" s="142" t="str">
        <f>IF($AA129=0,"",IF($X129&gt;$Y129,Einstellungen!$C$4,IF($X129=$Y129,1,0)))</f>
        <v/>
      </c>
      <c r="AF129" s="137" t="str">
        <f>IF($AA129=0,"",IF($X129&lt;$Y129,Einstellungen!$C$4,IF($X129=$Y129,1,0)))</f>
        <v/>
      </c>
    </row>
    <row r="130" spans="6:32" s="2" customFormat="1" x14ac:dyDescent="0.25">
      <c r="F130" s="1"/>
      <c r="G130" s="1"/>
      <c r="H130" s="1"/>
      <c r="I130" s="1"/>
      <c r="J130" s="1"/>
      <c r="K130" s="1"/>
      <c r="L130" s="1"/>
      <c r="M130" s="1"/>
      <c r="U130" s="63" t="s">
        <v>90</v>
      </c>
      <c r="V130" s="37" t="str">
        <f>""</f>
        <v/>
      </c>
      <c r="W130" s="1" t="str">
        <f>""</f>
        <v/>
      </c>
      <c r="X130" s="1" t="str">
        <f>""</f>
        <v/>
      </c>
      <c r="Y130" s="32" t="str">
        <f>""</f>
        <v/>
      </c>
      <c r="Z130" s="31" t="str">
        <f>""</f>
        <v/>
      </c>
      <c r="AA130" s="1">
        <f t="shared" si="67"/>
        <v>0</v>
      </c>
      <c r="AB130" s="1" t="str">
        <f>""</f>
        <v/>
      </c>
      <c r="AD130" s="137"/>
      <c r="AE130" s="142" t="str">
        <f>IF($AA130=0,"",IF($X130&gt;$Y130,Einstellungen!$C$4,IF($X130=$Y130,1,0)))</f>
        <v/>
      </c>
      <c r="AF130" s="137" t="str">
        <f>IF($AA130=0,"",IF($X130&lt;$Y130,Einstellungen!$C$4,IF($X130=$Y130,1,0)))</f>
        <v/>
      </c>
    </row>
    <row r="131" spans="6:32" s="2" customFormat="1" x14ac:dyDescent="0.25">
      <c r="F131" s="1"/>
      <c r="G131" s="1"/>
      <c r="H131" s="1"/>
      <c r="I131" s="1"/>
      <c r="J131" s="1"/>
      <c r="K131" s="1"/>
      <c r="L131" s="1"/>
      <c r="M131" s="1"/>
      <c r="U131" s="63" t="s">
        <v>91</v>
      </c>
      <c r="V131" s="37" t="str">
        <f>""</f>
        <v/>
      </c>
      <c r="W131" s="1" t="str">
        <f>""</f>
        <v/>
      </c>
      <c r="X131" s="1" t="str">
        <f>""</f>
        <v/>
      </c>
      <c r="Y131" s="32" t="str">
        <f>""</f>
        <v/>
      </c>
      <c r="Z131" s="31" t="str">
        <f>""</f>
        <v/>
      </c>
      <c r="AA131" s="1">
        <f t="shared" si="67"/>
        <v>0</v>
      </c>
      <c r="AB131" s="1" t="str">
        <f>""</f>
        <v/>
      </c>
      <c r="AD131" s="137"/>
      <c r="AE131" s="142" t="str">
        <f>IF($AA131=0,"",IF($X131&gt;$Y131,Einstellungen!$C$4,IF($X131=$Y131,1,0)))</f>
        <v/>
      </c>
      <c r="AF131" s="137" t="str">
        <f>IF($AA131=0,"",IF($X131&lt;$Y131,Einstellungen!$C$4,IF($X131=$Y131,1,0)))</f>
        <v/>
      </c>
    </row>
    <row r="132" spans="6:32" s="2" customFormat="1" x14ac:dyDescent="0.25">
      <c r="F132" s="1"/>
      <c r="G132" s="1"/>
      <c r="H132" s="1"/>
      <c r="I132" s="1"/>
      <c r="J132" s="1"/>
      <c r="K132" s="1"/>
      <c r="L132" s="1"/>
      <c r="M132" s="1"/>
      <c r="U132" s="63" t="s">
        <v>92</v>
      </c>
      <c r="V132" s="37" t="str">
        <f>""</f>
        <v/>
      </c>
      <c r="W132" s="1" t="str">
        <f>""</f>
        <v/>
      </c>
      <c r="X132" s="1" t="str">
        <f>""</f>
        <v/>
      </c>
      <c r="Y132" s="32" t="str">
        <f>""</f>
        <v/>
      </c>
      <c r="Z132" s="31" t="str">
        <f>""</f>
        <v/>
      </c>
      <c r="AA132" s="1">
        <f t="shared" si="67"/>
        <v>0</v>
      </c>
      <c r="AB132" s="1" t="str">
        <f>""</f>
        <v/>
      </c>
      <c r="AD132" s="137"/>
      <c r="AE132" s="142" t="str">
        <f>IF($AA132=0,"",IF($X132&gt;$Y132,Einstellungen!$C$4,IF($X132=$Y132,1,0)))</f>
        <v/>
      </c>
      <c r="AF132" s="137" t="str">
        <f>IF($AA132=0,"",IF($X132&lt;$Y132,Einstellungen!$C$4,IF($X132=$Y132,1,0)))</f>
        <v/>
      </c>
    </row>
    <row r="133" spans="6:32" s="2" customFormat="1" x14ac:dyDescent="0.25">
      <c r="F133" s="1"/>
      <c r="G133" s="1"/>
      <c r="H133" s="1"/>
      <c r="I133" s="1"/>
      <c r="J133" s="1"/>
      <c r="K133" s="1"/>
      <c r="L133" s="1"/>
      <c r="M133" s="1"/>
      <c r="U133" s="63" t="s">
        <v>93</v>
      </c>
      <c r="V133" s="37" t="str">
        <f>""</f>
        <v/>
      </c>
      <c r="W133" s="1" t="str">
        <f>""</f>
        <v/>
      </c>
      <c r="X133" s="1" t="str">
        <f>""</f>
        <v/>
      </c>
      <c r="Y133" s="32" t="str">
        <f>""</f>
        <v/>
      </c>
      <c r="Z133" s="31" t="str">
        <f>""</f>
        <v/>
      </c>
      <c r="AA133" s="1">
        <f t="shared" si="67"/>
        <v>0</v>
      </c>
      <c r="AB133" s="1" t="str">
        <f>""</f>
        <v/>
      </c>
      <c r="AD133" s="137"/>
      <c r="AE133" s="142" t="str">
        <f>IF($AA133=0,"",IF($X133&gt;$Y133,Einstellungen!$C$4,IF($X133=$Y133,1,0)))</f>
        <v/>
      </c>
      <c r="AF133" s="137" t="str">
        <f>IF($AA133=0,"",IF($X133&lt;$Y133,Einstellungen!$C$4,IF($X133=$Y133,1,0)))</f>
        <v/>
      </c>
    </row>
    <row r="134" spans="6:32" s="2" customFormat="1" x14ac:dyDescent="0.25">
      <c r="F134" s="1"/>
      <c r="G134" s="1"/>
      <c r="H134" s="1"/>
      <c r="I134" s="1"/>
      <c r="J134" s="1"/>
      <c r="K134" s="1"/>
      <c r="L134" s="1"/>
      <c r="M134" s="1"/>
      <c r="U134" s="63" t="s">
        <v>94</v>
      </c>
      <c r="V134" s="37" t="str">
        <f>""</f>
        <v/>
      </c>
      <c r="W134" s="1" t="str">
        <f>""</f>
        <v/>
      </c>
      <c r="X134" s="1" t="str">
        <f>""</f>
        <v/>
      </c>
      <c r="Y134" s="32" t="str">
        <f>""</f>
        <v/>
      </c>
      <c r="Z134" s="31" t="str">
        <f>""</f>
        <v/>
      </c>
      <c r="AA134" s="1">
        <f t="shared" si="67"/>
        <v>0</v>
      </c>
      <c r="AB134" s="1" t="str">
        <f>""</f>
        <v/>
      </c>
      <c r="AD134" s="137"/>
      <c r="AE134" s="142" t="str">
        <f>IF($AA134=0,"",IF($X134&gt;$Y134,Einstellungen!$C$4,IF($X134=$Y134,1,0)))</f>
        <v/>
      </c>
      <c r="AF134" s="137" t="str">
        <f>IF($AA134=0,"",IF($X134&lt;$Y134,Einstellungen!$C$4,IF($X134=$Y134,1,0)))</f>
        <v/>
      </c>
    </row>
    <row r="135" spans="6:32" s="2" customFormat="1" ht="12" thickBot="1" x14ac:dyDescent="0.3">
      <c r="F135" s="1"/>
      <c r="G135" s="1"/>
      <c r="H135" s="1"/>
      <c r="I135" s="1"/>
      <c r="J135" s="1"/>
      <c r="K135" s="1"/>
      <c r="L135" s="1"/>
      <c r="M135" s="1"/>
      <c r="U135" s="64" t="s">
        <v>95</v>
      </c>
      <c r="V135" s="38" t="str">
        <f>""</f>
        <v/>
      </c>
      <c r="W135" s="34" t="str">
        <f>""</f>
        <v/>
      </c>
      <c r="X135" s="34" t="str">
        <f>""</f>
        <v/>
      </c>
      <c r="Y135" s="35" t="str">
        <f>""</f>
        <v/>
      </c>
      <c r="Z135" s="31" t="str">
        <f>""</f>
        <v/>
      </c>
      <c r="AA135" s="34">
        <f t="shared" si="67"/>
        <v>0</v>
      </c>
      <c r="AB135" s="138" t="str">
        <f>""</f>
        <v/>
      </c>
      <c r="AC135" s="140"/>
      <c r="AD135" s="139"/>
      <c r="AE135" s="143" t="str">
        <f>IF($AA135=0,"",IF($X135&gt;$Y135,Einstellungen!$C$4,IF($X135=$Y135,1,0)))</f>
        <v/>
      </c>
      <c r="AF135" s="139" t="str">
        <f>IF($AA135=0,"",IF($X135&lt;$Y135,Einstellungen!$C$4,IF($X135=$Y135,1,0)))</f>
        <v/>
      </c>
    </row>
    <row r="136" spans="6:32" s="2" customFormat="1" ht="12" thickTop="1" x14ac:dyDescent="0.25">
      <c r="F136" s="1"/>
      <c r="G136" s="1"/>
      <c r="H136" s="1"/>
      <c r="I136" s="1"/>
      <c r="J136" s="1"/>
      <c r="K136" s="1"/>
      <c r="L136" s="1"/>
      <c r="M136" s="1"/>
      <c r="Y136" s="63" t="s">
        <v>7</v>
      </c>
      <c r="Z136" s="28" t="str">
        <f ca="1">W64&amp;V64</f>
        <v>Langenthal 2</v>
      </c>
      <c r="AA136" s="29">
        <f ca="1">AA64</f>
        <v>0</v>
      </c>
      <c r="AB136" s="1" t="str">
        <f ca="1">IF(AA136&gt;0,Y64&amp;Sprache!$E$71&amp;X64,"")</f>
        <v/>
      </c>
      <c r="AD136" s="137"/>
    </row>
    <row r="137" spans="6:32" x14ac:dyDescent="0.25">
      <c r="Y137" s="63" t="s">
        <v>8</v>
      </c>
      <c r="Z137" s="31" t="str">
        <f ca="1">W65&amp;V65</f>
        <v>Burgdorf 11Thun</v>
      </c>
      <c r="AA137" s="1">
        <f t="shared" ref="AA137:AA200" ca="1" si="68">AA65</f>
        <v>1</v>
      </c>
      <c r="AB137" s="1" t="str">
        <f ca="1">IF(AA137&gt;0,Y65&amp;Sprache!$E$71&amp;X65,"")</f>
        <v>4:2</v>
      </c>
      <c r="AC137" s="2"/>
      <c r="AD137" s="137"/>
    </row>
    <row r="138" spans="6:32" x14ac:dyDescent="0.25">
      <c r="Y138" s="63" t="s">
        <v>9</v>
      </c>
      <c r="Z138" s="31" t="str">
        <f t="shared" ref="Z138:Z201" ca="1" si="69">W66&amp;V66</f>
        <v>Thun 13_1Langenthal 1</v>
      </c>
      <c r="AA138" s="1">
        <f t="shared" ca="1" si="68"/>
        <v>1</v>
      </c>
      <c r="AB138" s="1" t="str">
        <f ca="1">IF(AA138&gt;0,Y66&amp;Sprache!$E$71&amp;X66,"")</f>
        <v>1:2</v>
      </c>
      <c r="AC138" s="2"/>
      <c r="AD138" s="137"/>
    </row>
    <row r="139" spans="6:32" x14ac:dyDescent="0.25">
      <c r="Y139" s="63" t="s">
        <v>10</v>
      </c>
      <c r="Z139" s="31" t="str">
        <f t="shared" ca="1" si="69"/>
        <v>Langenthal 11</v>
      </c>
      <c r="AA139" s="1">
        <f t="shared" ca="1" si="68"/>
        <v>0</v>
      </c>
      <c r="AB139" s="1" t="str">
        <f ca="1">IF(AA139&gt;0,Y67&amp;Sprache!$E$71&amp;X67,"")</f>
        <v/>
      </c>
      <c r="AC139" s="2"/>
      <c r="AD139" s="137"/>
    </row>
    <row r="140" spans="6:32" x14ac:dyDescent="0.25">
      <c r="Y140" s="63" t="s">
        <v>11</v>
      </c>
      <c r="Z140" s="31" t="str">
        <f t="shared" ca="1" si="69"/>
        <v>Murten 2Thun 13_2</v>
      </c>
      <c r="AA140" s="1">
        <f t="shared" ca="1" si="68"/>
        <v>1</v>
      </c>
      <c r="AB140" s="1" t="str">
        <f ca="1">IF(AA140&gt;0,Y68&amp;Sprache!$E$71&amp;X68,"")</f>
        <v>1:5</v>
      </c>
      <c r="AC140" s="2"/>
      <c r="AD140" s="137"/>
    </row>
    <row r="141" spans="6:32" x14ac:dyDescent="0.25">
      <c r="Y141" s="63" t="s">
        <v>12</v>
      </c>
      <c r="Z141" s="31" t="str">
        <f t="shared" ca="1" si="69"/>
        <v>Murten 1Langenthal 13</v>
      </c>
      <c r="AA141" s="1">
        <f t="shared" ca="1" si="68"/>
        <v>1</v>
      </c>
      <c r="AB141" s="1" t="str">
        <f ca="1">IF(AA141&gt;0,Y69&amp;Sprache!$E$71&amp;X69,"")</f>
        <v>0:2</v>
      </c>
      <c r="AC141" s="2"/>
      <c r="AD141" s="137"/>
    </row>
    <row r="142" spans="6:32" x14ac:dyDescent="0.25">
      <c r="Y142" s="63" t="s">
        <v>17</v>
      </c>
      <c r="Z142" s="31" t="str">
        <f t="shared" ca="1" si="69"/>
        <v>Langenthal 2</v>
      </c>
      <c r="AA142" s="1">
        <f t="shared" ca="1" si="68"/>
        <v>0</v>
      </c>
      <c r="AB142" s="1" t="str">
        <f ca="1">IF(AA142&gt;0,Y70&amp;Sprache!$E$71&amp;X70,"")</f>
        <v/>
      </c>
      <c r="AC142" s="2"/>
      <c r="AD142" s="137"/>
    </row>
    <row r="143" spans="6:32" x14ac:dyDescent="0.25">
      <c r="Y143" s="63" t="s">
        <v>18</v>
      </c>
      <c r="Z143" s="31" t="str">
        <f t="shared" ca="1" si="69"/>
        <v>Murten 2Thun</v>
      </c>
      <c r="AA143" s="1">
        <f t="shared" ca="1" si="68"/>
        <v>1</v>
      </c>
      <c r="AB143" s="1" t="str">
        <f ca="1">IF(AA143&gt;0,Y71&amp;Sprache!$E$71&amp;X71,"")</f>
        <v>3:5</v>
      </c>
      <c r="AC143" s="2"/>
      <c r="AD143" s="137"/>
    </row>
    <row r="144" spans="6:32" x14ac:dyDescent="0.25">
      <c r="Y144" s="63" t="s">
        <v>19</v>
      </c>
      <c r="Z144" s="31" t="str">
        <f t="shared" ca="1" si="69"/>
        <v>Murten 1Langenthal 1</v>
      </c>
      <c r="AA144" s="1">
        <f t="shared" ca="1" si="68"/>
        <v>1</v>
      </c>
      <c r="AB144" s="1" t="str">
        <f ca="1">IF(AA144&gt;0,Y72&amp;Sprache!$E$71&amp;X72,"")</f>
        <v>1:2</v>
      </c>
      <c r="AC144" s="2"/>
      <c r="AD144" s="137"/>
    </row>
    <row r="145" spans="25:30" x14ac:dyDescent="0.25">
      <c r="Y145" s="63" t="s">
        <v>25</v>
      </c>
      <c r="Z145" s="31" t="str">
        <f t="shared" ca="1" si="69"/>
        <v>Langenthal 11</v>
      </c>
      <c r="AA145" s="1">
        <f t="shared" ca="1" si="68"/>
        <v>0</v>
      </c>
      <c r="AB145" s="1" t="str">
        <f ca="1">IF(AA145&gt;0,Y73&amp;Sprache!$E$71&amp;X73,"")</f>
        <v/>
      </c>
      <c r="AC145" s="2"/>
      <c r="AD145" s="137"/>
    </row>
    <row r="146" spans="25:30" x14ac:dyDescent="0.25">
      <c r="Y146" s="63" t="s">
        <v>26</v>
      </c>
      <c r="Z146" s="31" t="str">
        <f t="shared" ca="1" si="69"/>
        <v>Burgdorf 11Thun 13_2</v>
      </c>
      <c r="AA146" s="1">
        <f t="shared" ca="1" si="68"/>
        <v>1</v>
      </c>
      <c r="AB146" s="1" t="str">
        <f ca="1">IF(AA146&gt;0,Y74&amp;Sprache!$E$71&amp;X74,"")</f>
        <v>2:4</v>
      </c>
      <c r="AC146" s="2"/>
      <c r="AD146" s="137"/>
    </row>
    <row r="147" spans="25:30" x14ac:dyDescent="0.25">
      <c r="Y147" s="63" t="s">
        <v>27</v>
      </c>
      <c r="Z147" s="31" t="str">
        <f t="shared" ca="1" si="69"/>
        <v>Thun 13_1Langenthal 13</v>
      </c>
      <c r="AA147" s="1">
        <f t="shared" ca="1" si="68"/>
        <v>1</v>
      </c>
      <c r="AB147" s="1" t="str">
        <f ca="1">IF(AA147&gt;0,Y75&amp;Sprache!$E$71&amp;X75,"")</f>
        <v>3:4</v>
      </c>
      <c r="AC147" s="2"/>
      <c r="AD147" s="137"/>
    </row>
    <row r="148" spans="25:30" x14ac:dyDescent="0.25">
      <c r="Y148" s="63" t="s">
        <v>28</v>
      </c>
      <c r="Z148" s="31" t="str">
        <f t="shared" ca="1" si="69"/>
        <v/>
      </c>
      <c r="AA148" s="1">
        <f t="shared" ca="1" si="68"/>
        <v>0</v>
      </c>
      <c r="AB148" s="1" t="str">
        <f ca="1">IF(AA148&gt;0,Y76&amp;Sprache!$E$71&amp;X76,"")</f>
        <v/>
      </c>
      <c r="AC148" s="2"/>
      <c r="AD148" s="137"/>
    </row>
    <row r="149" spans="25:30" x14ac:dyDescent="0.25">
      <c r="Y149" s="63" t="s">
        <v>29</v>
      </c>
      <c r="Z149" s="31" t="str">
        <f t="shared" ca="1" si="69"/>
        <v>Burgdorf 11Murten 2</v>
      </c>
      <c r="AA149" s="1">
        <f t="shared" ca="1" si="68"/>
        <v>1</v>
      </c>
      <c r="AB149" s="1" t="str">
        <f ca="1">IF(AA149&gt;0,Y77&amp;Sprache!$E$71&amp;X77,"")</f>
        <v>5:1</v>
      </c>
      <c r="AC149" s="2"/>
      <c r="AD149" s="137"/>
    </row>
    <row r="150" spans="25:30" x14ac:dyDescent="0.25">
      <c r="Y150" s="63" t="s">
        <v>30</v>
      </c>
      <c r="Z150" s="31" t="str">
        <f t="shared" ca="1" si="69"/>
        <v>Thun 13_1Murten 1</v>
      </c>
      <c r="AA150" s="1">
        <f t="shared" ca="1" si="68"/>
        <v>1</v>
      </c>
      <c r="AB150" s="1" t="str">
        <f ca="1">IF(AA150&gt;0,Y78&amp;Sprache!$E$71&amp;X78,"")</f>
        <v>4:4</v>
      </c>
      <c r="AC150" s="2"/>
      <c r="AD150" s="137"/>
    </row>
    <row r="151" spans="25:30" x14ac:dyDescent="0.25">
      <c r="Y151" s="63" t="s">
        <v>31</v>
      </c>
      <c r="Z151" s="31" t="str">
        <f t="shared" ca="1" si="69"/>
        <v>Langenthal 11Langenthal 2</v>
      </c>
      <c r="AA151" s="1">
        <f t="shared" ca="1" si="68"/>
        <v>1</v>
      </c>
      <c r="AB151" s="1" t="str">
        <f ca="1">IF(AA151&gt;0,Y79&amp;Sprache!$E$71&amp;X79,"")</f>
        <v>7:0</v>
      </c>
      <c r="AC151" s="2"/>
      <c r="AD151" s="137"/>
    </row>
    <row r="152" spans="25:30" x14ac:dyDescent="0.25">
      <c r="Y152" s="63" t="s">
        <v>32</v>
      </c>
      <c r="Z152" s="31" t="str">
        <f t="shared" ca="1" si="69"/>
        <v>Thun 13_2Thun</v>
      </c>
      <c r="AA152" s="1">
        <f t="shared" ca="1" si="68"/>
        <v>1</v>
      </c>
      <c r="AB152" s="1" t="str">
        <f ca="1">IF(AA152&gt;0,Y80&amp;Sprache!$E$71&amp;X80,"")</f>
        <v>8:2</v>
      </c>
      <c r="AC152" s="2"/>
      <c r="AD152" s="137"/>
    </row>
    <row r="153" spans="25:30" x14ac:dyDescent="0.25">
      <c r="Y153" s="63" t="s">
        <v>33</v>
      </c>
      <c r="Z153" s="31" t="str">
        <f t="shared" ca="1" si="69"/>
        <v>Langenthal 13Langenthal 1</v>
      </c>
      <c r="AA153" s="1">
        <f t="shared" ca="1" si="68"/>
        <v>1</v>
      </c>
      <c r="AB153" s="1" t="str">
        <f ca="1">IF(AA153&gt;0,Y81&amp;Sprache!$E$71&amp;X81,"")</f>
        <v>0:4</v>
      </c>
      <c r="AC153" s="2"/>
      <c r="AD153" s="137"/>
    </row>
    <row r="154" spans="25:30" x14ac:dyDescent="0.25">
      <c r="Y154" s="63" t="s">
        <v>34</v>
      </c>
      <c r="Z154" s="31" t="str">
        <f t="shared" si="69"/>
        <v/>
      </c>
      <c r="AA154" s="1">
        <f t="shared" si="68"/>
        <v>0</v>
      </c>
      <c r="AB154" s="1" t="str">
        <f>IF(AA154&gt;0,Y82&amp;Sprache!$E$71&amp;X82,"")</f>
        <v/>
      </c>
      <c r="AC154" s="2"/>
      <c r="AD154" s="137"/>
    </row>
    <row r="155" spans="25:30" x14ac:dyDescent="0.25">
      <c r="Y155" s="63" t="s">
        <v>35</v>
      </c>
      <c r="Z155" s="31" t="str">
        <f t="shared" si="69"/>
        <v/>
      </c>
      <c r="AA155" s="1">
        <f t="shared" si="68"/>
        <v>0</v>
      </c>
      <c r="AB155" s="1" t="str">
        <f>IF(AA155&gt;0,Y83&amp;Sprache!$E$71&amp;X83,"")</f>
        <v/>
      </c>
      <c r="AC155" s="2"/>
      <c r="AD155" s="137"/>
    </row>
    <row r="156" spans="25:30" x14ac:dyDescent="0.25">
      <c r="Y156" s="63" t="s">
        <v>36</v>
      </c>
      <c r="Z156" s="31" t="str">
        <f t="shared" si="69"/>
        <v/>
      </c>
      <c r="AA156" s="1">
        <f t="shared" si="68"/>
        <v>0</v>
      </c>
      <c r="AB156" s="1" t="str">
        <f>IF(AA156&gt;0,Y84&amp;Sprache!$E$71&amp;X84,"")</f>
        <v/>
      </c>
      <c r="AC156" s="2"/>
      <c r="AD156" s="137"/>
    </row>
    <row r="157" spans="25:30" x14ac:dyDescent="0.25">
      <c r="Y157" s="63" t="s">
        <v>37</v>
      </c>
      <c r="Z157" s="31" t="str">
        <f t="shared" si="69"/>
        <v/>
      </c>
      <c r="AA157" s="1">
        <f t="shared" si="68"/>
        <v>0</v>
      </c>
      <c r="AB157" s="1" t="str">
        <f>IF(AA157&gt;0,Y85&amp;Sprache!$E$71&amp;X85,"")</f>
        <v/>
      </c>
      <c r="AC157" s="2"/>
      <c r="AD157" s="137"/>
    </row>
    <row r="158" spans="25:30" x14ac:dyDescent="0.25">
      <c r="Y158" s="63" t="s">
        <v>38</v>
      </c>
      <c r="Z158" s="31" t="str">
        <f t="shared" si="69"/>
        <v/>
      </c>
      <c r="AA158" s="1">
        <f t="shared" si="68"/>
        <v>0</v>
      </c>
      <c r="AB158" s="1" t="str">
        <f>IF(AA158&gt;0,Y86&amp;Sprache!$E$71&amp;X86,"")</f>
        <v/>
      </c>
      <c r="AC158" s="2"/>
      <c r="AD158" s="137"/>
    </row>
    <row r="159" spans="25:30" x14ac:dyDescent="0.25">
      <c r="Y159" s="63" t="s">
        <v>39</v>
      </c>
      <c r="Z159" s="31" t="str">
        <f t="shared" si="69"/>
        <v/>
      </c>
      <c r="AA159" s="1">
        <f t="shared" si="68"/>
        <v>0</v>
      </c>
      <c r="AB159" s="1" t="str">
        <f>IF(AA159&gt;0,Y87&amp;Sprache!$E$71&amp;X87,"")</f>
        <v/>
      </c>
      <c r="AC159" s="2"/>
      <c r="AD159" s="137"/>
    </row>
    <row r="160" spans="25:30" x14ac:dyDescent="0.25">
      <c r="Y160" s="63" t="s">
        <v>40</v>
      </c>
      <c r="Z160" s="31" t="str">
        <f t="shared" si="69"/>
        <v/>
      </c>
      <c r="AA160" s="1">
        <f t="shared" si="68"/>
        <v>0</v>
      </c>
      <c r="AB160" s="1" t="str">
        <f>IF(AA160&gt;0,Y88&amp;Sprache!$E$71&amp;X88,"")</f>
        <v/>
      </c>
      <c r="AC160" s="2"/>
      <c r="AD160" s="137"/>
    </row>
    <row r="161" spans="25:30" x14ac:dyDescent="0.25">
      <c r="Y161" s="63" t="s">
        <v>41</v>
      </c>
      <c r="Z161" s="31" t="str">
        <f t="shared" si="69"/>
        <v/>
      </c>
      <c r="AA161" s="1">
        <f t="shared" si="68"/>
        <v>0</v>
      </c>
      <c r="AB161" s="1" t="str">
        <f>IF(AA161&gt;0,Y89&amp;Sprache!$E$71&amp;X89,"")</f>
        <v/>
      </c>
      <c r="AC161" s="2"/>
      <c r="AD161" s="137"/>
    </row>
    <row r="162" spans="25:30" x14ac:dyDescent="0.25">
      <c r="Y162" s="63" t="s">
        <v>42</v>
      </c>
      <c r="Z162" s="31" t="str">
        <f t="shared" si="69"/>
        <v/>
      </c>
      <c r="AA162" s="1">
        <f t="shared" si="68"/>
        <v>0</v>
      </c>
      <c r="AB162" s="1" t="str">
        <f>IF(AA162&gt;0,Y90&amp;Sprache!$E$71&amp;X90,"")</f>
        <v/>
      </c>
      <c r="AC162" s="2"/>
      <c r="AD162" s="137"/>
    </row>
    <row r="163" spans="25:30" x14ac:dyDescent="0.25">
      <c r="Y163" s="63" t="s">
        <v>43</v>
      </c>
      <c r="Z163" s="31" t="str">
        <f t="shared" si="69"/>
        <v/>
      </c>
      <c r="AA163" s="1">
        <f t="shared" si="68"/>
        <v>0</v>
      </c>
      <c r="AB163" s="1" t="str">
        <f>IF(AA163&gt;0,Y91&amp;Sprache!$E$71&amp;X91,"")</f>
        <v/>
      </c>
      <c r="AC163" s="2"/>
      <c r="AD163" s="137"/>
    </row>
    <row r="164" spans="25:30" x14ac:dyDescent="0.25">
      <c r="Y164" s="63" t="s">
        <v>44</v>
      </c>
      <c r="Z164" s="31" t="str">
        <f t="shared" si="69"/>
        <v/>
      </c>
      <c r="AA164" s="1">
        <f t="shared" si="68"/>
        <v>0</v>
      </c>
      <c r="AB164" s="1" t="str">
        <f>IF(AA164&gt;0,Y92&amp;Sprache!$E$71&amp;X92,"")</f>
        <v/>
      </c>
      <c r="AC164" s="2"/>
      <c r="AD164" s="137"/>
    </row>
    <row r="165" spans="25:30" x14ac:dyDescent="0.25">
      <c r="Y165" s="63" t="s">
        <v>45</v>
      </c>
      <c r="Z165" s="31" t="str">
        <f t="shared" si="69"/>
        <v/>
      </c>
      <c r="AA165" s="1">
        <f t="shared" si="68"/>
        <v>0</v>
      </c>
      <c r="AB165" s="1" t="str">
        <f>IF(AA165&gt;0,Y93&amp;Sprache!$E$71&amp;X93,"")</f>
        <v/>
      </c>
      <c r="AC165" s="2"/>
      <c r="AD165" s="137"/>
    </row>
    <row r="166" spans="25:30" x14ac:dyDescent="0.25">
      <c r="Y166" s="63" t="s">
        <v>46</v>
      </c>
      <c r="Z166" s="31" t="str">
        <f t="shared" si="69"/>
        <v/>
      </c>
      <c r="AA166" s="1">
        <f t="shared" si="68"/>
        <v>0</v>
      </c>
      <c r="AB166" s="1" t="str">
        <f>IF(AA166&gt;0,Y94&amp;Sprache!$E$71&amp;X94,"")</f>
        <v/>
      </c>
      <c r="AC166" s="2"/>
      <c r="AD166" s="137"/>
    </row>
    <row r="167" spans="25:30" x14ac:dyDescent="0.25">
      <c r="Y167" s="63" t="s">
        <v>47</v>
      </c>
      <c r="Z167" s="31" t="str">
        <f t="shared" si="69"/>
        <v/>
      </c>
      <c r="AA167" s="1">
        <f t="shared" si="68"/>
        <v>0</v>
      </c>
      <c r="AB167" s="1" t="str">
        <f>IF(AA167&gt;0,Y95&amp;Sprache!$E$71&amp;X95,"")</f>
        <v/>
      </c>
      <c r="AC167" s="2"/>
      <c r="AD167" s="137"/>
    </row>
    <row r="168" spans="25:30" x14ac:dyDescent="0.25">
      <c r="Y168" s="63" t="s">
        <v>48</v>
      </c>
      <c r="Z168" s="31" t="str">
        <f t="shared" si="69"/>
        <v/>
      </c>
      <c r="AA168" s="1">
        <f t="shared" si="68"/>
        <v>0</v>
      </c>
      <c r="AB168" s="1" t="str">
        <f>IF(AA168&gt;0,Y96&amp;Sprache!$E$71&amp;X96,"")</f>
        <v/>
      </c>
      <c r="AC168" s="2"/>
      <c r="AD168" s="137"/>
    </row>
    <row r="169" spans="25:30" x14ac:dyDescent="0.25">
      <c r="Y169" s="63" t="s">
        <v>49</v>
      </c>
      <c r="Z169" s="31" t="str">
        <f t="shared" si="69"/>
        <v/>
      </c>
      <c r="AA169" s="1">
        <f t="shared" si="68"/>
        <v>0</v>
      </c>
      <c r="AB169" s="1" t="str">
        <f>IF(AA169&gt;0,Y97&amp;Sprache!$E$71&amp;X97,"")</f>
        <v/>
      </c>
      <c r="AC169" s="2"/>
      <c r="AD169" s="137"/>
    </row>
    <row r="170" spans="25:30" x14ac:dyDescent="0.25">
      <c r="Y170" s="63" t="s">
        <v>50</v>
      </c>
      <c r="Z170" s="31" t="str">
        <f t="shared" si="69"/>
        <v/>
      </c>
      <c r="AA170" s="1">
        <f t="shared" si="68"/>
        <v>0</v>
      </c>
      <c r="AB170" s="1" t="str">
        <f>IF(AA170&gt;0,Y98&amp;Sprache!$E$71&amp;X98,"")</f>
        <v/>
      </c>
      <c r="AC170" s="2"/>
      <c r="AD170" s="137"/>
    </row>
    <row r="171" spans="25:30" x14ac:dyDescent="0.25">
      <c r="Y171" s="63" t="s">
        <v>51</v>
      </c>
      <c r="Z171" s="31" t="str">
        <f t="shared" si="69"/>
        <v/>
      </c>
      <c r="AA171" s="1">
        <f t="shared" si="68"/>
        <v>0</v>
      </c>
      <c r="AB171" s="1" t="str">
        <f>IF(AA171&gt;0,Y99&amp;Sprache!$E$71&amp;X99,"")</f>
        <v/>
      </c>
      <c r="AC171" s="2"/>
      <c r="AD171" s="137"/>
    </row>
    <row r="172" spans="25:30" x14ac:dyDescent="0.25">
      <c r="Y172" s="63" t="s">
        <v>60</v>
      </c>
      <c r="Z172" s="31" t="str">
        <f t="shared" si="69"/>
        <v/>
      </c>
      <c r="AA172" s="1">
        <f t="shared" si="68"/>
        <v>0</v>
      </c>
      <c r="AB172" s="1" t="str">
        <f>IF(AA172&gt;0,Y100&amp;Sprache!$E$71&amp;X100,"")</f>
        <v/>
      </c>
      <c r="AC172" s="2"/>
      <c r="AD172" s="137"/>
    </row>
    <row r="173" spans="25:30" x14ac:dyDescent="0.25">
      <c r="Y173" s="63" t="s">
        <v>61</v>
      </c>
      <c r="Z173" s="31" t="str">
        <f t="shared" si="69"/>
        <v/>
      </c>
      <c r="AA173" s="1">
        <f t="shared" si="68"/>
        <v>0</v>
      </c>
      <c r="AB173" s="1" t="str">
        <f>IF(AA173&gt;0,Y101&amp;Sprache!$E$71&amp;X101,"")</f>
        <v/>
      </c>
      <c r="AC173" s="2"/>
      <c r="AD173" s="137"/>
    </row>
    <row r="174" spans="25:30" x14ac:dyDescent="0.25">
      <c r="Y174" s="63" t="s">
        <v>62</v>
      </c>
      <c r="Z174" s="31" t="str">
        <f t="shared" si="69"/>
        <v/>
      </c>
      <c r="AA174" s="1">
        <f t="shared" si="68"/>
        <v>0</v>
      </c>
      <c r="AB174" s="1" t="str">
        <f>IF(AA174&gt;0,Y102&amp;Sprache!$E$71&amp;X102,"")</f>
        <v/>
      </c>
      <c r="AC174" s="2"/>
      <c r="AD174" s="137"/>
    </row>
    <row r="175" spans="25:30" x14ac:dyDescent="0.25">
      <c r="Y175" s="63" t="s">
        <v>63</v>
      </c>
      <c r="Z175" s="31" t="str">
        <f t="shared" si="69"/>
        <v/>
      </c>
      <c r="AA175" s="1">
        <f t="shared" si="68"/>
        <v>0</v>
      </c>
      <c r="AB175" s="1" t="str">
        <f>IF(AA175&gt;0,Y103&amp;Sprache!$E$71&amp;X103,"")</f>
        <v/>
      </c>
      <c r="AC175" s="2"/>
      <c r="AD175" s="137"/>
    </row>
    <row r="176" spans="25:30" x14ac:dyDescent="0.25">
      <c r="Y176" s="63" t="s">
        <v>64</v>
      </c>
      <c r="Z176" s="31" t="str">
        <f t="shared" si="69"/>
        <v/>
      </c>
      <c r="AA176" s="1">
        <f t="shared" si="68"/>
        <v>0</v>
      </c>
      <c r="AB176" s="1" t="str">
        <f>IF(AA176&gt;0,Y104&amp;Sprache!$E$71&amp;X104,"")</f>
        <v/>
      </c>
      <c r="AC176" s="2"/>
      <c r="AD176" s="137"/>
    </row>
    <row r="177" spans="25:30" x14ac:dyDescent="0.25">
      <c r="Y177" s="63" t="s">
        <v>65</v>
      </c>
      <c r="Z177" s="31" t="str">
        <f t="shared" si="69"/>
        <v/>
      </c>
      <c r="AA177" s="1">
        <f t="shared" si="68"/>
        <v>0</v>
      </c>
      <c r="AB177" s="1" t="str">
        <f>IF(AA177&gt;0,Y105&amp;Sprache!$E$71&amp;X105,"")</f>
        <v/>
      </c>
      <c r="AC177" s="2"/>
      <c r="AD177" s="137"/>
    </row>
    <row r="178" spans="25:30" x14ac:dyDescent="0.25">
      <c r="Y178" s="63" t="s">
        <v>66</v>
      </c>
      <c r="Z178" s="31" t="str">
        <f t="shared" si="69"/>
        <v/>
      </c>
      <c r="AA178" s="1">
        <f t="shared" si="68"/>
        <v>0</v>
      </c>
      <c r="AB178" s="1" t="str">
        <f>IF(AA178&gt;0,Y106&amp;Sprache!$E$71&amp;X106,"")</f>
        <v/>
      </c>
      <c r="AC178" s="2"/>
      <c r="AD178" s="137"/>
    </row>
    <row r="179" spans="25:30" x14ac:dyDescent="0.25">
      <c r="Y179" s="63" t="s">
        <v>67</v>
      </c>
      <c r="Z179" s="31" t="str">
        <f t="shared" si="69"/>
        <v/>
      </c>
      <c r="AA179" s="1">
        <f t="shared" si="68"/>
        <v>0</v>
      </c>
      <c r="AB179" s="1" t="str">
        <f>IF(AA179&gt;0,Y107&amp;Sprache!$E$71&amp;X107,"")</f>
        <v/>
      </c>
      <c r="AC179" s="2"/>
      <c r="AD179" s="137"/>
    </row>
    <row r="180" spans="25:30" x14ac:dyDescent="0.25">
      <c r="Y180" s="63" t="s">
        <v>68</v>
      </c>
      <c r="Z180" s="31" t="str">
        <f t="shared" si="69"/>
        <v/>
      </c>
      <c r="AA180" s="1">
        <f t="shared" si="68"/>
        <v>0</v>
      </c>
      <c r="AB180" s="1" t="str">
        <f>IF(AA180&gt;0,Y108&amp;Sprache!$E$71&amp;X108,"")</f>
        <v/>
      </c>
      <c r="AC180" s="2"/>
      <c r="AD180" s="137"/>
    </row>
    <row r="181" spans="25:30" x14ac:dyDescent="0.25">
      <c r="Y181" s="63" t="s">
        <v>69</v>
      </c>
      <c r="Z181" s="31" t="str">
        <f t="shared" si="69"/>
        <v/>
      </c>
      <c r="AA181" s="1">
        <f t="shared" si="68"/>
        <v>0</v>
      </c>
      <c r="AB181" s="1" t="str">
        <f>IF(AA181&gt;0,Y109&amp;Sprache!$E$71&amp;X109,"")</f>
        <v/>
      </c>
      <c r="AC181" s="2"/>
      <c r="AD181" s="137"/>
    </row>
    <row r="182" spans="25:30" x14ac:dyDescent="0.25">
      <c r="Y182" s="63" t="s">
        <v>70</v>
      </c>
      <c r="Z182" s="31" t="str">
        <f t="shared" si="69"/>
        <v/>
      </c>
      <c r="AA182" s="1">
        <f t="shared" si="68"/>
        <v>0</v>
      </c>
      <c r="AB182" s="1" t="str">
        <f>IF(AA182&gt;0,Y110&amp;Sprache!$E$71&amp;X110,"")</f>
        <v/>
      </c>
      <c r="AC182" s="2"/>
      <c r="AD182" s="137"/>
    </row>
    <row r="183" spans="25:30" x14ac:dyDescent="0.25">
      <c r="Y183" s="63" t="s">
        <v>71</v>
      </c>
      <c r="Z183" s="31" t="str">
        <f t="shared" si="69"/>
        <v/>
      </c>
      <c r="AA183" s="1">
        <f t="shared" si="68"/>
        <v>0</v>
      </c>
      <c r="AB183" s="1" t="str">
        <f>IF(AA183&gt;0,Y111&amp;Sprache!$E$71&amp;X111,"")</f>
        <v/>
      </c>
      <c r="AC183" s="2"/>
      <c r="AD183" s="137"/>
    </row>
    <row r="184" spans="25:30" x14ac:dyDescent="0.25">
      <c r="Y184" s="63" t="s">
        <v>72</v>
      </c>
      <c r="Z184" s="31" t="str">
        <f t="shared" si="69"/>
        <v/>
      </c>
      <c r="AA184" s="1">
        <f t="shared" si="68"/>
        <v>0</v>
      </c>
      <c r="AB184" s="1" t="str">
        <f>IF(AA184&gt;0,Y112&amp;Sprache!$E$71&amp;X112,"")</f>
        <v/>
      </c>
      <c r="AC184" s="2"/>
      <c r="AD184" s="137"/>
    </row>
    <row r="185" spans="25:30" x14ac:dyDescent="0.25">
      <c r="Y185" s="63" t="s">
        <v>73</v>
      </c>
      <c r="Z185" s="31" t="str">
        <f t="shared" si="69"/>
        <v/>
      </c>
      <c r="AA185" s="1">
        <f t="shared" si="68"/>
        <v>0</v>
      </c>
      <c r="AB185" s="1" t="str">
        <f>IF(AA185&gt;0,Y113&amp;Sprache!$E$71&amp;X113,"")</f>
        <v/>
      </c>
      <c r="AC185" s="2"/>
      <c r="AD185" s="137"/>
    </row>
    <row r="186" spans="25:30" x14ac:dyDescent="0.25">
      <c r="Y186" s="63" t="s">
        <v>74</v>
      </c>
      <c r="Z186" s="31" t="str">
        <f t="shared" si="69"/>
        <v/>
      </c>
      <c r="AA186" s="1">
        <f t="shared" si="68"/>
        <v>0</v>
      </c>
      <c r="AB186" s="1" t="str">
        <f>IF(AA186&gt;0,Y114&amp;Sprache!$E$71&amp;X114,"")</f>
        <v/>
      </c>
      <c r="AC186" s="2"/>
      <c r="AD186" s="137"/>
    </row>
    <row r="187" spans="25:30" x14ac:dyDescent="0.25">
      <c r="Y187" s="63" t="s">
        <v>75</v>
      </c>
      <c r="Z187" s="31" t="str">
        <f t="shared" si="69"/>
        <v/>
      </c>
      <c r="AA187" s="1">
        <f t="shared" si="68"/>
        <v>0</v>
      </c>
      <c r="AB187" s="1" t="str">
        <f>IF(AA187&gt;0,Y115&amp;Sprache!$E$71&amp;X115,"")</f>
        <v/>
      </c>
      <c r="AC187" s="2"/>
      <c r="AD187" s="137"/>
    </row>
    <row r="188" spans="25:30" x14ac:dyDescent="0.25">
      <c r="Y188" s="63" t="s">
        <v>76</v>
      </c>
      <c r="Z188" s="31" t="str">
        <f t="shared" si="69"/>
        <v/>
      </c>
      <c r="AA188" s="1">
        <f t="shared" si="68"/>
        <v>0</v>
      </c>
      <c r="AB188" s="1" t="str">
        <f>IF(AA188&gt;0,Y116&amp;Sprache!$E$71&amp;X116,"")</f>
        <v/>
      </c>
      <c r="AC188" s="2"/>
      <c r="AD188" s="137"/>
    </row>
    <row r="189" spans="25:30" x14ac:dyDescent="0.25">
      <c r="Y189" s="63" t="s">
        <v>77</v>
      </c>
      <c r="Z189" s="31" t="str">
        <f t="shared" si="69"/>
        <v/>
      </c>
      <c r="AA189" s="1">
        <f t="shared" si="68"/>
        <v>0</v>
      </c>
      <c r="AB189" s="1" t="str">
        <f>IF(AA189&gt;0,Y117&amp;Sprache!$E$71&amp;X117,"")</f>
        <v/>
      </c>
      <c r="AC189" s="2"/>
      <c r="AD189" s="137"/>
    </row>
    <row r="190" spans="25:30" x14ac:dyDescent="0.25">
      <c r="Y190" s="63" t="s">
        <v>78</v>
      </c>
      <c r="Z190" s="31" t="str">
        <f t="shared" si="69"/>
        <v/>
      </c>
      <c r="AA190" s="1">
        <f t="shared" si="68"/>
        <v>0</v>
      </c>
      <c r="AB190" s="1" t="str">
        <f>IF(AA190&gt;0,Y118&amp;Sprache!$E$71&amp;X118,"")</f>
        <v/>
      </c>
      <c r="AC190" s="2"/>
      <c r="AD190" s="137"/>
    </row>
    <row r="191" spans="25:30" x14ac:dyDescent="0.25">
      <c r="Y191" s="63" t="s">
        <v>79</v>
      </c>
      <c r="Z191" s="31" t="str">
        <f t="shared" si="69"/>
        <v/>
      </c>
      <c r="AA191" s="1">
        <f t="shared" si="68"/>
        <v>0</v>
      </c>
      <c r="AB191" s="1" t="str">
        <f>IF(AA191&gt;0,Y119&amp;Sprache!$E$71&amp;X119,"")</f>
        <v/>
      </c>
      <c r="AC191" s="2"/>
      <c r="AD191" s="137"/>
    </row>
    <row r="192" spans="25:30" x14ac:dyDescent="0.25">
      <c r="Y192" s="63" t="s">
        <v>80</v>
      </c>
      <c r="Z192" s="31" t="str">
        <f t="shared" si="69"/>
        <v/>
      </c>
      <c r="AA192" s="1">
        <f t="shared" si="68"/>
        <v>0</v>
      </c>
      <c r="AB192" s="1" t="str">
        <f>IF(AA192&gt;0,Y120&amp;Sprache!$E$71&amp;X120,"")</f>
        <v/>
      </c>
      <c r="AC192" s="2"/>
      <c r="AD192" s="137"/>
    </row>
    <row r="193" spans="25:30" x14ac:dyDescent="0.25">
      <c r="Y193" s="63" t="s">
        <v>81</v>
      </c>
      <c r="Z193" s="31" t="str">
        <f t="shared" si="69"/>
        <v/>
      </c>
      <c r="AA193" s="1">
        <f t="shared" si="68"/>
        <v>0</v>
      </c>
      <c r="AB193" s="1" t="str">
        <f>IF(AA193&gt;0,Y121&amp;Sprache!$E$71&amp;X121,"")</f>
        <v/>
      </c>
      <c r="AC193" s="2"/>
      <c r="AD193" s="137"/>
    </row>
    <row r="194" spans="25:30" x14ac:dyDescent="0.25">
      <c r="Y194" s="63" t="s">
        <v>82</v>
      </c>
      <c r="Z194" s="31" t="str">
        <f t="shared" si="69"/>
        <v/>
      </c>
      <c r="AA194" s="1">
        <f t="shared" si="68"/>
        <v>0</v>
      </c>
      <c r="AB194" s="1" t="str">
        <f>IF(AA194&gt;0,Y122&amp;Sprache!$E$71&amp;X122,"")</f>
        <v/>
      </c>
      <c r="AC194" s="2"/>
      <c r="AD194" s="137"/>
    </row>
    <row r="195" spans="25:30" x14ac:dyDescent="0.25">
      <c r="Y195" s="63" t="s">
        <v>83</v>
      </c>
      <c r="Z195" s="31" t="str">
        <f t="shared" si="69"/>
        <v/>
      </c>
      <c r="AA195" s="1">
        <f t="shared" si="68"/>
        <v>0</v>
      </c>
      <c r="AB195" s="1" t="str">
        <f>IF(AA195&gt;0,Y123&amp;Sprache!$E$71&amp;X123,"")</f>
        <v/>
      </c>
      <c r="AC195" s="2"/>
      <c r="AD195" s="137"/>
    </row>
    <row r="196" spans="25:30" x14ac:dyDescent="0.25">
      <c r="Y196" s="63" t="s">
        <v>84</v>
      </c>
      <c r="Z196" s="31" t="str">
        <f t="shared" si="69"/>
        <v/>
      </c>
      <c r="AA196" s="1">
        <f t="shared" si="68"/>
        <v>0</v>
      </c>
      <c r="AB196" s="1" t="str">
        <f>IF(AA196&gt;0,Y124&amp;Sprache!$E$71&amp;X124,"")</f>
        <v/>
      </c>
      <c r="AC196" s="2"/>
      <c r="AD196" s="137"/>
    </row>
    <row r="197" spans="25:30" x14ac:dyDescent="0.25">
      <c r="Y197" s="63" t="s">
        <v>85</v>
      </c>
      <c r="Z197" s="31" t="str">
        <f t="shared" si="69"/>
        <v/>
      </c>
      <c r="AA197" s="1">
        <f t="shared" si="68"/>
        <v>0</v>
      </c>
      <c r="AB197" s="1" t="str">
        <f>IF(AA197&gt;0,Y125&amp;Sprache!$E$71&amp;X125,"")</f>
        <v/>
      </c>
      <c r="AC197" s="2"/>
      <c r="AD197" s="137"/>
    </row>
    <row r="198" spans="25:30" x14ac:dyDescent="0.25">
      <c r="Y198" s="63" t="s">
        <v>86</v>
      </c>
      <c r="Z198" s="31" t="str">
        <f t="shared" si="69"/>
        <v/>
      </c>
      <c r="AA198" s="1">
        <f t="shared" si="68"/>
        <v>0</v>
      </c>
      <c r="AB198" s="1" t="str">
        <f>IF(AA198&gt;0,Y126&amp;Sprache!$E$71&amp;X126,"")</f>
        <v/>
      </c>
      <c r="AC198" s="2"/>
      <c r="AD198" s="137"/>
    </row>
    <row r="199" spans="25:30" x14ac:dyDescent="0.25">
      <c r="Y199" s="63" t="s">
        <v>87</v>
      </c>
      <c r="Z199" s="31" t="str">
        <f t="shared" si="69"/>
        <v/>
      </c>
      <c r="AA199" s="1">
        <f t="shared" si="68"/>
        <v>0</v>
      </c>
      <c r="AB199" s="1" t="str">
        <f>IF(AA199&gt;0,Y127&amp;Sprache!$E$71&amp;X127,"")</f>
        <v/>
      </c>
      <c r="AC199" s="2"/>
      <c r="AD199" s="137"/>
    </row>
    <row r="200" spans="25:30" x14ac:dyDescent="0.25">
      <c r="Y200" s="63" t="s">
        <v>88</v>
      </c>
      <c r="Z200" s="31" t="str">
        <f t="shared" si="69"/>
        <v/>
      </c>
      <c r="AA200" s="1">
        <f t="shared" si="68"/>
        <v>0</v>
      </c>
      <c r="AB200" s="1" t="str">
        <f>IF(AA200&gt;0,Y128&amp;Sprache!$E$71&amp;X128,"")</f>
        <v/>
      </c>
      <c r="AC200" s="2"/>
      <c r="AD200" s="137"/>
    </row>
    <row r="201" spans="25:30" x14ac:dyDescent="0.25">
      <c r="Y201" s="63" t="s">
        <v>89</v>
      </c>
      <c r="Z201" s="31" t="str">
        <f t="shared" si="69"/>
        <v/>
      </c>
      <c r="AA201" s="1">
        <f t="shared" ref="AA201:AA207" si="70">AA129</f>
        <v>0</v>
      </c>
      <c r="AB201" s="1" t="str">
        <f>IF(AA201&gt;0,Y129&amp;Sprache!$E$71&amp;X129,"")</f>
        <v/>
      </c>
      <c r="AC201" s="2"/>
      <c r="AD201" s="137"/>
    </row>
    <row r="202" spans="25:30" x14ac:dyDescent="0.25">
      <c r="Y202" s="63" t="s">
        <v>90</v>
      </c>
      <c r="Z202" s="31" t="str">
        <f t="shared" ref="Z202:Z206" si="71">W130&amp;V130</f>
        <v/>
      </c>
      <c r="AA202" s="1">
        <f t="shared" si="70"/>
        <v>0</v>
      </c>
      <c r="AB202" s="1" t="str">
        <f>IF(AA202&gt;0,Y130&amp;Sprache!$E$71&amp;X130,"")</f>
        <v/>
      </c>
      <c r="AC202" s="2"/>
      <c r="AD202" s="137"/>
    </row>
    <row r="203" spans="25:30" x14ac:dyDescent="0.25">
      <c r="Y203" s="63" t="s">
        <v>91</v>
      </c>
      <c r="Z203" s="31" t="str">
        <f t="shared" si="71"/>
        <v/>
      </c>
      <c r="AA203" s="1">
        <f t="shared" si="70"/>
        <v>0</v>
      </c>
      <c r="AB203" s="1" t="str">
        <f>IF(AA203&gt;0,Y131&amp;Sprache!$E$71&amp;X131,"")</f>
        <v/>
      </c>
      <c r="AC203" s="2"/>
      <c r="AD203" s="137"/>
    </row>
    <row r="204" spans="25:30" x14ac:dyDescent="0.25">
      <c r="Y204" s="63" t="s">
        <v>92</v>
      </c>
      <c r="Z204" s="31" t="str">
        <f t="shared" si="71"/>
        <v/>
      </c>
      <c r="AA204" s="1">
        <f t="shared" si="70"/>
        <v>0</v>
      </c>
      <c r="AB204" s="1" t="str">
        <f>IF(AA204&gt;0,Y132&amp;Sprache!$E$71&amp;X132,"")</f>
        <v/>
      </c>
      <c r="AC204" s="2"/>
      <c r="AD204" s="137"/>
    </row>
    <row r="205" spans="25:30" x14ac:dyDescent="0.25">
      <c r="Y205" s="63" t="s">
        <v>93</v>
      </c>
      <c r="Z205" s="31" t="str">
        <f t="shared" si="71"/>
        <v/>
      </c>
      <c r="AA205" s="1">
        <f t="shared" si="70"/>
        <v>0</v>
      </c>
      <c r="AB205" s="1" t="str">
        <f>IF(AA205&gt;0,Y133&amp;Sprache!$E$71&amp;X133,"")</f>
        <v/>
      </c>
      <c r="AC205" s="2"/>
      <c r="AD205" s="137"/>
    </row>
    <row r="206" spans="25:30" x14ac:dyDescent="0.25">
      <c r="Y206" s="63" t="s">
        <v>94</v>
      </c>
      <c r="Z206" s="31" t="str">
        <f t="shared" si="71"/>
        <v/>
      </c>
      <c r="AA206" s="1">
        <f t="shared" si="70"/>
        <v>0</v>
      </c>
      <c r="AB206" s="1" t="str">
        <f>IF(AA206&gt;0,Y134&amp;Sprache!$E$71&amp;X134,"")</f>
        <v/>
      </c>
      <c r="AC206" s="2"/>
      <c r="AD206" s="137"/>
    </row>
    <row r="207" spans="25:30" ht="12" thickBot="1" x14ac:dyDescent="0.3">
      <c r="Y207" s="64" t="s">
        <v>95</v>
      </c>
      <c r="Z207" s="33" t="str">
        <f>W135&amp;V135</f>
        <v/>
      </c>
      <c r="AA207" s="34">
        <f t="shared" si="70"/>
        <v>0</v>
      </c>
      <c r="AB207" s="138" t="str">
        <f>IF(AA207&gt;0,Y135&amp;Sprache!$E$71&amp;X135,"")</f>
        <v/>
      </c>
      <c r="AC207" s="140"/>
      <c r="AD207" s="139"/>
    </row>
    <row r="208" spans="25:30" ht="12" thickTop="1" x14ac:dyDescent="0.25"/>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sheetPr codeName="Tabelle3"/>
  <dimension ref="A1:G62"/>
  <sheetViews>
    <sheetView workbookViewId="0"/>
  </sheetViews>
  <sheetFormatPr baseColWidth="10" defaultRowHeight="12.5" x14ac:dyDescent="0.25"/>
  <cols>
    <col min="3" max="3" width="24.453125" customWidth="1"/>
    <col min="7" max="7" width="14.26953125" customWidth="1"/>
  </cols>
  <sheetData>
    <row r="1" spans="2:7" ht="13" thickBot="1" x14ac:dyDescent="0.3"/>
    <row r="2" spans="2:7" ht="24.75" customHeight="1" thickTop="1" thickBot="1" x14ac:dyDescent="0.3">
      <c r="E2" s="70">
        <f ca="1">COUNTIF($C$3:$C$62,"")</f>
        <v>0</v>
      </c>
      <c r="F2" s="70">
        <f t="array" aca="1" ref="F2" ca="1">SUMPRODUCT(($C$3:$C$62&lt;&gt;"")/($D$3:$D$62+($C$3:$C$62="")))</f>
        <v>60</v>
      </c>
      <c r="G2" s="460" t="str">
        <f ca="1">IF(E2+F2&lt;60,"FEHLER","okay")</f>
        <v>okay</v>
      </c>
    </row>
    <row r="3" spans="2:7" ht="13" thickTop="1" x14ac:dyDescent="0.25">
      <c r="B3" s="161">
        <v>1</v>
      </c>
      <c r="C3" t="str">
        <f ca="1">IF(OR(Planung!$L6="",Planung!$N6=""),"Z"&amp;ROW($M6),Planung!$I6&amp;Planung!$F6)</f>
        <v>A50.333333333333333</v>
      </c>
      <c r="D3" s="161">
        <f t="array" aca="1" ref="D3:D62" ca="1">COUNTIF($C$3:$C$62,$C$3:$C$62)</f>
        <v>1</v>
      </c>
      <c r="E3" s="161" t="e">
        <f ca="1">IF($F$8&gt;30,$F$8-30,$F$8)</f>
        <v>#NUM!</v>
      </c>
      <c r="F3" s="442" t="s">
        <v>293</v>
      </c>
    </row>
    <row r="4" spans="2:7" x14ac:dyDescent="0.25">
      <c r="B4" s="161">
        <v>2</v>
      </c>
      <c r="C4" t="str">
        <f ca="1">IF(OR(Planung!$L7="",Planung!$N7=""),"Z"&amp;ROW($M7),Planung!$I7&amp;Planung!$F7)</f>
        <v>B50.333333333333333</v>
      </c>
      <c r="D4" s="161">
        <f ca="1"/>
        <v>1</v>
      </c>
      <c r="E4" s="161" t="e">
        <f ca="1">IF($F$9&gt;30,$F$9-30,$F$9)</f>
        <v>#NUM!</v>
      </c>
      <c r="F4" s="442" t="s">
        <v>294</v>
      </c>
    </row>
    <row r="5" spans="2:7" x14ac:dyDescent="0.25">
      <c r="B5" s="161">
        <v>3</v>
      </c>
      <c r="C5" t="str">
        <f ca="1">IF(OR(Planung!$L8="",Planung!$N8=""),"Z"&amp;ROW($M8),Planung!$I8&amp;Planung!$F8)</f>
        <v>A30.347222222222222</v>
      </c>
      <c r="D5" s="161">
        <f ca="1"/>
        <v>1</v>
      </c>
      <c r="E5" s="442" t="str">
        <f t="array" aca="1" ref="E5" ca="1">VLOOKUP(MATCH($E$7,$D$3:$D$62,0),$B$3:$C$62,2,0)</f>
        <v>A50.333333333333333</v>
      </c>
      <c r="F5" s="442" t="s">
        <v>295</v>
      </c>
    </row>
    <row r="6" spans="2:7" ht="13" thickBot="1" x14ac:dyDescent="0.3">
      <c r="B6" s="161">
        <v>4</v>
      </c>
      <c r="C6" t="str">
        <f ca="1">IF(OR(Planung!$L9="",Planung!$N9=""),"Z"&amp;ROW($M9),Planung!$I9&amp;Planung!$F9)</f>
        <v>B30.347222222222222</v>
      </c>
      <c r="D6" s="161">
        <f ca="1"/>
        <v>1</v>
      </c>
      <c r="E6" s="161" t="str">
        <f ca="1">LEFT($E$5,2)</f>
        <v>A5</v>
      </c>
      <c r="F6" s="161"/>
    </row>
    <row r="7" spans="2:7" ht="13" thickBot="1" x14ac:dyDescent="0.3">
      <c r="B7" s="161">
        <v>5</v>
      </c>
      <c r="C7" t="str">
        <f ca="1">IF(OR(Planung!$L10="",Planung!$N10=""),"Z"&amp;ROW($M10),Planung!$I10&amp;Planung!$F10)</f>
        <v>A50.361111111111111</v>
      </c>
      <c r="D7" s="161">
        <f ca="1"/>
        <v>1</v>
      </c>
      <c r="E7" s="510">
        <f ca="1">MAX($D$3:$D$62)</f>
        <v>1</v>
      </c>
    </row>
    <row r="8" spans="2:7" x14ac:dyDescent="0.25">
      <c r="B8" s="161">
        <v>6</v>
      </c>
      <c r="C8" t="str">
        <f ca="1">IF(OR(Planung!$L11="",Planung!$N11=""),"Z"&amp;ROW($M11),Planung!$I11&amp;Planung!$F11)</f>
        <v>B50.361111111111111</v>
      </c>
      <c r="D8" s="161">
        <f ca="1"/>
        <v>1</v>
      </c>
      <c r="E8" s="161">
        <f t="array" aca="1" ref="E8" ca="1">MATCH($E$7,$D$3:$D$62,0)</f>
        <v>1</v>
      </c>
      <c r="F8" s="161" t="e">
        <f ca="1">IF($E$8&lt;$E$9,$E$8,$E$9)</f>
        <v>#NUM!</v>
      </c>
    </row>
    <row r="9" spans="2:7" x14ac:dyDescent="0.25">
      <c r="B9" s="161">
        <v>7</v>
      </c>
      <c r="C9" t="str">
        <f ca="1">IF(OR(Planung!$L12="",Planung!$N12=""),"Z"&amp;ROW($M12),Planung!$I12&amp;Planung!$F12)</f>
        <v>A20.375</v>
      </c>
      <c r="D9" s="161">
        <f ca="1"/>
        <v>1</v>
      </c>
      <c r="E9" s="161" t="e">
        <f t="array" aca="1" ref="E9" ca="1">INDEX($B$3:$B$62,SMALL(IF($E$5=$C$3:$C$62,ROW($C$3:$C$62)-ROW($C$3)+1),2))</f>
        <v>#NUM!</v>
      </c>
      <c r="F9" s="161" t="e">
        <f ca="1">IF($E$8&gt;$E$9,$E$8,$E$9)</f>
        <v>#NUM!</v>
      </c>
    </row>
    <row r="10" spans="2:7" x14ac:dyDescent="0.25">
      <c r="B10" s="161">
        <v>8</v>
      </c>
      <c r="C10" t="str">
        <f ca="1">IF(OR(Planung!$L13="",Planung!$N13=""),"Z"&amp;ROW($M13),Planung!$I13&amp;Planung!$F13)</f>
        <v>B20.375</v>
      </c>
      <c r="D10" s="161">
        <f ca="1"/>
        <v>1</v>
      </c>
    </row>
    <row r="11" spans="2:7" x14ac:dyDescent="0.25">
      <c r="B11" s="161">
        <v>9</v>
      </c>
      <c r="C11" t="str">
        <f ca="1">IF(OR(Planung!$L14="",Planung!$N14=""),"Z"&amp;ROW($M14),Planung!$I14&amp;Planung!$F14)</f>
        <v>A10.388888888888889</v>
      </c>
      <c r="D11" s="161">
        <f ca="1"/>
        <v>1</v>
      </c>
    </row>
    <row r="12" spans="2:7" x14ac:dyDescent="0.25">
      <c r="B12" s="161">
        <v>10</v>
      </c>
      <c r="C12" t="str">
        <f ca="1">IF(OR(Planung!$L15="",Planung!$N15=""),"Z"&amp;ROW($M15),Planung!$I15&amp;Planung!$F15)</f>
        <v>B10.388888888888889</v>
      </c>
      <c r="D12" s="161">
        <f ca="1"/>
        <v>1</v>
      </c>
    </row>
    <row r="13" spans="2:7" x14ac:dyDescent="0.25">
      <c r="B13" s="161">
        <v>11</v>
      </c>
      <c r="C13" t="str">
        <f ca="1">IF(OR(Planung!$L16="",Planung!$N16=""),"Z"&amp;ROW($M16),Planung!$I16&amp;Planung!$F16)</f>
        <v>A30.402777777777778</v>
      </c>
      <c r="D13" s="161">
        <f ca="1"/>
        <v>1</v>
      </c>
    </row>
    <row r="14" spans="2:7" x14ac:dyDescent="0.25">
      <c r="B14" s="161">
        <v>12</v>
      </c>
      <c r="C14" t="str">
        <f ca="1">IF(OR(Planung!$L17="",Planung!$N17=""),"Z"&amp;ROW($M17),Planung!$I17&amp;Planung!$F17)</f>
        <v>B30.402777777777778</v>
      </c>
      <c r="D14" s="161">
        <f ca="1"/>
        <v>1</v>
      </c>
    </row>
    <row r="15" spans="2:7" x14ac:dyDescent="0.25">
      <c r="B15" s="161">
        <v>13</v>
      </c>
      <c r="C15" t="str">
        <f ca="1">IF(OR(Planung!$L18="",Planung!$N18=""),"Z"&amp;ROW($M18),Planung!$I18&amp;Planung!$F18)</f>
        <v>A20.416666666666667</v>
      </c>
      <c r="D15" s="161">
        <f ca="1"/>
        <v>1</v>
      </c>
    </row>
    <row r="16" spans="2:7" x14ac:dyDescent="0.25">
      <c r="B16" s="161">
        <v>14</v>
      </c>
      <c r="C16" t="str">
        <f ca="1">IF(OR(Planung!$L19="",Planung!$N19=""),"Z"&amp;ROW($M19),Planung!$I19&amp;Planung!$F19)</f>
        <v>B20.416666666666667</v>
      </c>
      <c r="D16" s="161">
        <f ca="1"/>
        <v>1</v>
      </c>
    </row>
    <row r="17" spans="1:7" x14ac:dyDescent="0.25">
      <c r="B17" s="161">
        <v>15</v>
      </c>
      <c r="C17" t="str">
        <f ca="1">IF(OR(Planung!$L20="",Planung!$N20=""),"Z"&amp;ROW($M20),Planung!$I20&amp;Planung!$F20)</f>
        <v>A30.430555555555556</v>
      </c>
      <c r="D17" s="161">
        <f ca="1"/>
        <v>1</v>
      </c>
    </row>
    <row r="18" spans="1:7" x14ac:dyDescent="0.25">
      <c r="B18" s="161">
        <v>16</v>
      </c>
      <c r="C18" t="str">
        <f ca="1">IF(OR(Planung!$L21="",Planung!$N21=""),"Z"&amp;ROW($M21),Planung!$I21&amp;Planung!$F21)</f>
        <v>B30.430555555555556</v>
      </c>
      <c r="D18" s="161">
        <f ca="1"/>
        <v>1</v>
      </c>
    </row>
    <row r="19" spans="1:7" x14ac:dyDescent="0.25">
      <c r="B19" s="161">
        <v>17</v>
      </c>
      <c r="C19" t="str">
        <f ca="1">IF(OR(Planung!$L22="",Planung!$N22=""),"Z"&amp;ROW($M22),Planung!$I22&amp;Planung!$F22)</f>
        <v>A40.444444444444444</v>
      </c>
      <c r="D19" s="161">
        <f ca="1"/>
        <v>1</v>
      </c>
    </row>
    <row r="20" spans="1:7" x14ac:dyDescent="0.25">
      <c r="B20" s="161">
        <v>18</v>
      </c>
      <c r="C20" t="str">
        <f ca="1">IF(OR(Planung!$L23="",Planung!$N23=""),"Z"&amp;ROW($M23),Planung!$I23&amp;Planung!$F23)</f>
        <v>B40.444444444444444</v>
      </c>
      <c r="D20" s="161">
        <f ca="1"/>
        <v>1</v>
      </c>
    </row>
    <row r="21" spans="1:7" x14ac:dyDescent="0.25">
      <c r="B21" s="161">
        <v>19</v>
      </c>
      <c r="C21" t="str">
        <f ca="1">IF(OR(Planung!$L24="",Planung!$N24=""),"Z"&amp;ROW($M24),Planung!$I24&amp;Planung!$F24)</f>
        <v>A10.458333333333333</v>
      </c>
      <c r="D21" s="161">
        <f ca="1"/>
        <v>1</v>
      </c>
      <c r="G21" s="644" t="s">
        <v>265</v>
      </c>
    </row>
    <row r="22" spans="1:7" x14ac:dyDescent="0.25">
      <c r="B22" s="161">
        <v>20</v>
      </c>
      <c r="C22" t="str">
        <f ca="1">IF(OR(Planung!$L25="",Planung!$N25=""),"Z"&amp;ROW($M25),Planung!$I25&amp;Planung!$F25)</f>
        <v>B10.458333333333333</v>
      </c>
      <c r="D22" s="161">
        <f ca="1"/>
        <v>1</v>
      </c>
      <c r="G22" s="644"/>
    </row>
    <row r="23" spans="1:7" x14ac:dyDescent="0.25">
      <c r="B23" s="161">
        <v>21</v>
      </c>
      <c r="C23" t="str">
        <f ca="1">IF(OR(Planung!$L26="",Planung!$N26=""),"Z"&amp;ROW($M26),Planung!$I26&amp;Planung!$F26)</f>
        <v>Z26</v>
      </c>
      <c r="D23" s="161">
        <f ca="1"/>
        <v>1</v>
      </c>
      <c r="G23" s="644" t="s">
        <v>266</v>
      </c>
    </row>
    <row r="24" spans="1:7" x14ac:dyDescent="0.25">
      <c r="B24" s="161">
        <v>22</v>
      </c>
      <c r="C24" t="str">
        <f ca="1">IF(OR(Planung!$L27="",Planung!$N27=""),"Z"&amp;ROW($M27),Planung!$I27&amp;Planung!$F27)</f>
        <v>Z27</v>
      </c>
      <c r="D24" s="161">
        <f ca="1"/>
        <v>1</v>
      </c>
      <c r="G24" s="644"/>
    </row>
    <row r="25" spans="1:7" x14ac:dyDescent="0.25">
      <c r="B25" s="161">
        <v>23</v>
      </c>
      <c r="C25" t="str">
        <f ca="1">IF(OR(Planung!$L28="",Planung!$N28=""),"Z"&amp;ROW($M28),Planung!$I28&amp;Planung!$F28)</f>
        <v>Z28</v>
      </c>
      <c r="D25" s="161">
        <f ca="1"/>
        <v>1</v>
      </c>
      <c r="G25" s="644" t="s">
        <v>267</v>
      </c>
    </row>
    <row r="26" spans="1:7" x14ac:dyDescent="0.25">
      <c r="B26" s="161">
        <v>24</v>
      </c>
      <c r="C26" t="str">
        <f ca="1">IF(OR(Planung!$L29="",Planung!$N29=""),"Z"&amp;ROW($M29),Planung!$I29&amp;Planung!$F29)</f>
        <v>Z29</v>
      </c>
      <c r="D26" s="161">
        <f ca="1"/>
        <v>1</v>
      </c>
      <c r="G26" s="644"/>
    </row>
    <row r="27" spans="1:7" x14ac:dyDescent="0.25">
      <c r="B27" s="161">
        <v>25</v>
      </c>
      <c r="C27" t="str">
        <f ca="1">IF(OR(Planung!$L30="",Planung!$N30=""),"Z"&amp;ROW($M30),Planung!$I30&amp;Planung!$F30)</f>
        <v>Z30</v>
      </c>
      <c r="D27" s="161">
        <f ca="1"/>
        <v>1</v>
      </c>
      <c r="G27" s="644" t="s">
        <v>268</v>
      </c>
    </row>
    <row r="28" spans="1:7" x14ac:dyDescent="0.25">
      <c r="B28" s="161">
        <v>26</v>
      </c>
      <c r="C28" t="str">
        <f ca="1">IF(OR(Planung!$L31="",Planung!$N31=""),"Z"&amp;ROW($M31),Planung!$I31&amp;Planung!$F31)</f>
        <v>Z31</v>
      </c>
      <c r="D28" s="161">
        <f ca="1"/>
        <v>1</v>
      </c>
      <c r="G28" s="644"/>
    </row>
    <row r="29" spans="1:7" x14ac:dyDescent="0.25">
      <c r="B29" s="161">
        <v>27</v>
      </c>
      <c r="C29" t="str">
        <f ca="1">IF(OR(Planung!$L32="",Planung!$N32=""),"Z"&amp;ROW($M32),Planung!$I32&amp;Planung!$F32)</f>
        <v>Z32</v>
      </c>
      <c r="D29" s="161">
        <f ca="1"/>
        <v>1</v>
      </c>
      <c r="G29" s="644" t="s">
        <v>339</v>
      </c>
    </row>
    <row r="30" spans="1:7" x14ac:dyDescent="0.25">
      <c r="B30" s="161">
        <v>28</v>
      </c>
      <c r="C30" t="str">
        <f ca="1">IF(OR(Planung!$L33="",Planung!$N33=""),"Z"&amp;ROW($M33),Planung!$I33&amp;Planung!$F33)</f>
        <v>Z33</v>
      </c>
      <c r="D30" s="161">
        <f ca="1"/>
        <v>1</v>
      </c>
      <c r="G30" s="644"/>
    </row>
    <row r="31" spans="1:7" x14ac:dyDescent="0.25">
      <c r="B31" s="161">
        <v>29</v>
      </c>
      <c r="C31" t="str">
        <f ca="1">IF(OR(Planung!$L34="",Planung!$N34=""),"Z"&amp;ROW($M34),Planung!$I34&amp;Planung!$F34)</f>
        <v>Z34</v>
      </c>
      <c r="D31" s="161">
        <f ca="1"/>
        <v>1</v>
      </c>
      <c r="G31" s="161"/>
    </row>
    <row r="32" spans="1:7" ht="13" thickBot="1" x14ac:dyDescent="0.3">
      <c r="A32" s="506"/>
      <c r="B32" s="507">
        <v>30</v>
      </c>
      <c r="C32" s="506" t="str">
        <f ca="1">IF(OR(Planung!$L35="",Planung!$N35=""),"Z"&amp;ROW($M35),Planung!$I35&amp;Planung!$F35)</f>
        <v>Z35</v>
      </c>
      <c r="D32" s="161">
        <f ca="1"/>
        <v>1</v>
      </c>
      <c r="G32" s="161"/>
    </row>
    <row r="33" spans="1:7" x14ac:dyDescent="0.25">
      <c r="A33" s="161"/>
      <c r="B33" s="161">
        <v>31</v>
      </c>
      <c r="C33" t="str">
        <f ca="1">IF(OR(Planung!$L6="",Planung!$N6=""),"ZZ"&amp;ROW($M6)+45,Planung!$K6&amp;Planung!$F6)</f>
        <v>A20.333333333333333</v>
      </c>
      <c r="D33" s="161">
        <f ca="1"/>
        <v>1</v>
      </c>
      <c r="G33" s="644" t="s">
        <v>269</v>
      </c>
    </row>
    <row r="34" spans="1:7" x14ac:dyDescent="0.25">
      <c r="A34" s="161"/>
      <c r="B34" s="161">
        <v>32</v>
      </c>
      <c r="C34" t="str">
        <f ca="1">IF(OR(Planung!$L7="",Planung!$N7=""),"ZZ"&amp;ROW($M7)+45,Planung!$K7&amp;Planung!$F7)</f>
        <v>B20.333333333333333</v>
      </c>
      <c r="D34" s="161">
        <f ca="1"/>
        <v>1</v>
      </c>
      <c r="G34" s="644"/>
    </row>
    <row r="35" spans="1:7" x14ac:dyDescent="0.25">
      <c r="A35" s="161"/>
      <c r="B35" s="161">
        <v>33</v>
      </c>
      <c r="C35" t="str">
        <f ca="1">IF(OR(Planung!$L8="",Planung!$N8=""),"ZZ"&amp;ROW($M8)+45,Planung!$K8&amp;Planung!$F8)</f>
        <v>A40.347222222222222</v>
      </c>
      <c r="D35" s="161">
        <f ca="1"/>
        <v>1</v>
      </c>
      <c r="G35" s="644" t="s">
        <v>270</v>
      </c>
    </row>
    <row r="36" spans="1:7" x14ac:dyDescent="0.25">
      <c r="A36" s="161"/>
      <c r="B36" s="161">
        <v>34</v>
      </c>
      <c r="C36" t="str">
        <f ca="1">IF(OR(Planung!$L9="",Planung!$N9=""),"ZZ"&amp;ROW($M9)+45,Planung!$K9&amp;Planung!$F9)</f>
        <v>B40.347222222222222</v>
      </c>
      <c r="D36" s="161">
        <f ca="1"/>
        <v>1</v>
      </c>
      <c r="G36" s="644"/>
    </row>
    <row r="37" spans="1:7" x14ac:dyDescent="0.25">
      <c r="A37" s="161"/>
      <c r="B37" s="161">
        <v>35</v>
      </c>
      <c r="C37" t="str">
        <f ca="1">IF(OR(Planung!$L10="",Planung!$N10=""),"ZZ"&amp;ROW($M10)+45,Planung!$K10&amp;Planung!$F10)</f>
        <v>A10.361111111111111</v>
      </c>
      <c r="D37" s="161">
        <f ca="1"/>
        <v>1</v>
      </c>
      <c r="G37" s="644" t="s">
        <v>272</v>
      </c>
    </row>
    <row r="38" spans="1:7" x14ac:dyDescent="0.25">
      <c r="A38" s="161"/>
      <c r="B38" s="161">
        <v>36</v>
      </c>
      <c r="C38" t="str">
        <f ca="1">IF(OR(Planung!$L11="",Planung!$N11=""),"ZZ"&amp;ROW($M11)+45,Planung!$K11&amp;Planung!$F11)</f>
        <v>B10.361111111111111</v>
      </c>
      <c r="D38" s="161">
        <f ca="1"/>
        <v>1</v>
      </c>
      <c r="G38" s="644"/>
    </row>
    <row r="39" spans="1:7" x14ac:dyDescent="0.25">
      <c r="A39" s="161"/>
      <c r="B39" s="161">
        <v>37</v>
      </c>
      <c r="C39" t="str">
        <f ca="1">IF(OR(Planung!$L12="",Planung!$N12=""),"ZZ"&amp;ROW($M12)+45,Planung!$K12&amp;Planung!$F12)</f>
        <v>A30.375</v>
      </c>
      <c r="D39" s="161">
        <f ca="1"/>
        <v>1</v>
      </c>
      <c r="G39" s="644" t="s">
        <v>271</v>
      </c>
    </row>
    <row r="40" spans="1:7" x14ac:dyDescent="0.25">
      <c r="A40" s="161"/>
      <c r="B40" s="161">
        <v>38</v>
      </c>
      <c r="C40" t="str">
        <f ca="1">IF(OR(Planung!$L13="",Planung!$N13=""),"ZZ"&amp;ROW($M13)+45,Planung!$K13&amp;Planung!$F13)</f>
        <v>B30.375</v>
      </c>
      <c r="D40" s="161">
        <f ca="1"/>
        <v>1</v>
      </c>
      <c r="G40" s="644"/>
    </row>
    <row r="41" spans="1:7" x14ac:dyDescent="0.25">
      <c r="A41" s="161"/>
      <c r="B41" s="161">
        <v>39</v>
      </c>
      <c r="C41" t="str">
        <f ca="1">IF(OR(Planung!$L14="",Planung!$N14=""),"ZZ"&amp;ROW($M14)+45,Planung!$K14&amp;Planung!$F14)</f>
        <v>A40.388888888888889</v>
      </c>
      <c r="D41" s="161">
        <f ca="1"/>
        <v>1</v>
      </c>
      <c r="G41" s="644" t="s">
        <v>273</v>
      </c>
    </row>
    <row r="42" spans="1:7" x14ac:dyDescent="0.25">
      <c r="A42" s="161"/>
      <c r="B42" s="161">
        <v>40</v>
      </c>
      <c r="C42" t="str">
        <f ca="1">IF(OR(Planung!$L15="",Planung!$N15=""),"ZZ"&amp;ROW($M15)+45,Planung!$K15&amp;Planung!$F15)</f>
        <v>B40.388888888888889</v>
      </c>
      <c r="D42" s="161">
        <f ca="1"/>
        <v>1</v>
      </c>
      <c r="G42" s="644"/>
    </row>
    <row r="43" spans="1:7" x14ac:dyDescent="0.25">
      <c r="A43" s="161"/>
      <c r="B43" s="161">
        <v>41</v>
      </c>
      <c r="C43" t="str">
        <f ca="1">IF(OR(Planung!$L16="",Planung!$N16=""),"ZZ"&amp;ROW($M16)+45,Planung!$K16&amp;Planung!$F16)</f>
        <v>A50.402777777777778</v>
      </c>
      <c r="D43" s="161">
        <f ca="1"/>
        <v>1</v>
      </c>
    </row>
    <row r="44" spans="1:7" x14ac:dyDescent="0.25">
      <c r="A44" s="161"/>
      <c r="B44" s="161">
        <v>42</v>
      </c>
      <c r="C44" t="str">
        <f ca="1">IF(OR(Planung!$L17="",Planung!$N17=""),"ZZ"&amp;ROW($M17)+45,Planung!$K17&amp;Planung!$F17)</f>
        <v>B50.402777777777778</v>
      </c>
      <c r="D44" s="161">
        <f ca="1"/>
        <v>1</v>
      </c>
    </row>
    <row r="45" spans="1:7" x14ac:dyDescent="0.25">
      <c r="A45" s="161"/>
      <c r="B45" s="161">
        <v>43</v>
      </c>
      <c r="C45" t="str">
        <f ca="1">IF(OR(Planung!$L18="",Planung!$N18=""),"ZZ"&amp;ROW($M18)+45,Planung!$K18&amp;Planung!$F18)</f>
        <v>A40.416666666666667</v>
      </c>
      <c r="D45" s="161">
        <f ca="1"/>
        <v>1</v>
      </c>
    </row>
    <row r="46" spans="1:7" x14ac:dyDescent="0.25">
      <c r="A46" s="161"/>
      <c r="B46" s="161">
        <v>44</v>
      </c>
      <c r="C46" t="str">
        <f ca="1">IF(OR(Planung!$L19="",Planung!$N19=""),"ZZ"&amp;ROW($M19)+45,Planung!$K19&amp;Planung!$F19)</f>
        <v>B40.416666666666667</v>
      </c>
      <c r="D46" s="161">
        <f ca="1"/>
        <v>1</v>
      </c>
    </row>
    <row r="47" spans="1:7" x14ac:dyDescent="0.25">
      <c r="A47" s="161"/>
      <c r="B47" s="161">
        <v>45</v>
      </c>
      <c r="C47" t="str">
        <f ca="1">IF(OR(Planung!$L20="",Planung!$N20=""),"ZZ"&amp;ROW($M20)+45,Planung!$K20&amp;Planung!$F20)</f>
        <v>A10.430555555555556</v>
      </c>
      <c r="D47" s="161">
        <f ca="1"/>
        <v>1</v>
      </c>
    </row>
    <row r="48" spans="1:7" x14ac:dyDescent="0.25">
      <c r="A48" s="161"/>
      <c r="B48" s="161">
        <v>46</v>
      </c>
      <c r="C48" t="str">
        <f ca="1">IF(OR(Planung!$L21="",Planung!$N21=""),"ZZ"&amp;ROW($M21)+45,Planung!$K21&amp;Planung!$F21)</f>
        <v>B10.430555555555556</v>
      </c>
      <c r="D48" s="161">
        <f ca="1"/>
        <v>1</v>
      </c>
    </row>
    <row r="49" spans="1:4" x14ac:dyDescent="0.25">
      <c r="A49" s="161"/>
      <c r="B49" s="161">
        <v>47</v>
      </c>
      <c r="C49" t="str">
        <f ca="1">IF(OR(Planung!$L22="",Planung!$N22=""),"ZZ"&amp;ROW($M22)+45,Planung!$K22&amp;Planung!$F22)</f>
        <v>A50.444444444444444</v>
      </c>
      <c r="D49" s="161">
        <f ca="1"/>
        <v>1</v>
      </c>
    </row>
    <row r="50" spans="1:4" x14ac:dyDescent="0.25">
      <c r="A50" s="161"/>
      <c r="B50" s="161">
        <v>48</v>
      </c>
      <c r="C50" t="str">
        <f ca="1">IF(OR(Planung!$L23="",Planung!$N23=""),"ZZ"&amp;ROW($M23)+45,Planung!$K23&amp;Planung!$F23)</f>
        <v>B50.444444444444444</v>
      </c>
      <c r="D50" s="161">
        <f ca="1"/>
        <v>1</v>
      </c>
    </row>
    <row r="51" spans="1:4" x14ac:dyDescent="0.25">
      <c r="A51" s="161"/>
      <c r="B51" s="161">
        <v>49</v>
      </c>
      <c r="C51" t="str">
        <f ca="1">IF(OR(Planung!$L24="",Planung!$N24=""),"ZZ"&amp;ROW($M24)+45,Planung!$K24&amp;Planung!$F24)</f>
        <v>A20.458333333333333</v>
      </c>
      <c r="D51" s="161">
        <f ca="1"/>
        <v>1</v>
      </c>
    </row>
    <row r="52" spans="1:4" x14ac:dyDescent="0.25">
      <c r="A52" s="161"/>
      <c r="B52" s="161">
        <v>50</v>
      </c>
      <c r="C52" t="str">
        <f ca="1">IF(OR(Planung!$L25="",Planung!$N25=""),"ZZ"&amp;ROW($M25)+45,Planung!$K25&amp;Planung!$F25)</f>
        <v>B20.458333333333333</v>
      </c>
      <c r="D52" s="161">
        <f ca="1"/>
        <v>1</v>
      </c>
    </row>
    <row r="53" spans="1:4" x14ac:dyDescent="0.25">
      <c r="A53" s="161"/>
      <c r="B53" s="161">
        <v>51</v>
      </c>
      <c r="C53" t="str">
        <f ca="1">IF(OR(Planung!$L26="",Planung!$N26=""),"ZZ"&amp;ROW($M26)+45,Planung!$K26&amp;Planung!$F26)</f>
        <v>ZZ71</v>
      </c>
      <c r="D53" s="161">
        <f ca="1"/>
        <v>1</v>
      </c>
    </row>
    <row r="54" spans="1:4" x14ac:dyDescent="0.25">
      <c r="A54" s="161"/>
      <c r="B54" s="161">
        <v>52</v>
      </c>
      <c r="C54" t="str">
        <f ca="1">IF(OR(Planung!$L27="",Planung!$N27=""),"ZZ"&amp;ROW($M27)+45,Planung!$K27&amp;Planung!$F27)</f>
        <v>ZZ72</v>
      </c>
      <c r="D54" s="161">
        <f ca="1"/>
        <v>1</v>
      </c>
    </row>
    <row r="55" spans="1:4" x14ac:dyDescent="0.25">
      <c r="A55" s="161"/>
      <c r="B55" s="161">
        <v>53</v>
      </c>
      <c r="C55" t="str">
        <f ca="1">IF(OR(Planung!$L28="",Planung!$N28=""),"ZZ"&amp;ROW($M28)+45,Planung!$K28&amp;Planung!$F28)</f>
        <v>ZZ73</v>
      </c>
      <c r="D55" s="161">
        <f ca="1"/>
        <v>1</v>
      </c>
    </row>
    <row r="56" spans="1:4" x14ac:dyDescent="0.25">
      <c r="A56" s="161"/>
      <c r="B56" s="161">
        <v>54</v>
      </c>
      <c r="C56" t="str">
        <f ca="1">IF(OR(Planung!$L29="",Planung!$N29=""),"ZZ"&amp;ROW($M29)+45,Planung!$K29&amp;Planung!$F29)</f>
        <v>ZZ74</v>
      </c>
      <c r="D56" s="161">
        <f ca="1"/>
        <v>1</v>
      </c>
    </row>
    <row r="57" spans="1:4" x14ac:dyDescent="0.25">
      <c r="A57" s="161"/>
      <c r="B57" s="161">
        <v>55</v>
      </c>
      <c r="C57" t="str">
        <f ca="1">IF(OR(Planung!$L30="",Planung!$N30=""),"ZZ"&amp;ROW($M30)+45,Planung!$K30&amp;Planung!$F30)</f>
        <v>ZZ75</v>
      </c>
      <c r="D57" s="161">
        <f ca="1"/>
        <v>1</v>
      </c>
    </row>
    <row r="58" spans="1:4" x14ac:dyDescent="0.25">
      <c r="A58" s="161"/>
      <c r="B58" s="161">
        <v>56</v>
      </c>
      <c r="C58" t="str">
        <f ca="1">IF(OR(Planung!$L31="",Planung!$N31=""),"ZZ"&amp;ROW($M31)+45,Planung!$K31&amp;Planung!$F31)</f>
        <v>ZZ76</v>
      </c>
      <c r="D58" s="161">
        <f ca="1"/>
        <v>1</v>
      </c>
    </row>
    <row r="59" spans="1:4" x14ac:dyDescent="0.25">
      <c r="A59" s="161"/>
      <c r="B59" s="161">
        <v>57</v>
      </c>
      <c r="C59" t="str">
        <f ca="1">IF(OR(Planung!$L32="",Planung!$N32=""),"ZZ"&amp;ROW($M32)+45,Planung!$K32&amp;Planung!$F32)</f>
        <v>ZZ77</v>
      </c>
      <c r="D59" s="161">
        <f ca="1"/>
        <v>1</v>
      </c>
    </row>
    <row r="60" spans="1:4" x14ac:dyDescent="0.25">
      <c r="A60" s="161"/>
      <c r="B60" s="161">
        <v>58</v>
      </c>
      <c r="C60" t="str">
        <f ca="1">IF(OR(Planung!$L33="",Planung!$N33=""),"ZZ"&amp;ROW($M33)+45,Planung!$K33&amp;Planung!$F33)</f>
        <v>ZZ78</v>
      </c>
      <c r="D60" s="161">
        <f ca="1"/>
        <v>1</v>
      </c>
    </row>
    <row r="61" spans="1:4" x14ac:dyDescent="0.25">
      <c r="A61" s="161"/>
      <c r="B61" s="161">
        <v>59</v>
      </c>
      <c r="C61" t="str">
        <f ca="1">IF(OR(Planung!$L34="",Planung!$N34=""),"ZZ"&amp;ROW($M34)+45,Planung!$K34&amp;Planung!$F34)</f>
        <v>ZZ79</v>
      </c>
      <c r="D61" s="161">
        <f ca="1"/>
        <v>1</v>
      </c>
    </row>
    <row r="62" spans="1:4" x14ac:dyDescent="0.25">
      <c r="A62" s="161"/>
      <c r="B62" s="161">
        <v>60</v>
      </c>
      <c r="C62" t="str">
        <f ca="1">IF(OR(Planung!$L35="",Planung!$N35=""),"ZZ"&amp;ROW($M35)+45,Planung!$K35&amp;Planung!$F35)</f>
        <v>ZZ80</v>
      </c>
      <c r="D62" s="161">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C3:C62">
    <cfRule type="duplicateValues" dxfId="65" priority="6"/>
  </conditionalFormatting>
  <conditionalFormatting sqref="E3:E4">
    <cfRule type="cellIs" dxfId="64" priority="2" operator="greaterThan">
      <formula>0</formula>
    </cfRule>
  </conditionalFormatting>
  <conditionalFormatting sqref="E7">
    <cfRule type="expression" dxfId="63" priority="1">
      <formula>E7="FEHLER"</formula>
    </cfRule>
  </conditionalFormatting>
  <conditionalFormatting sqref="G2">
    <cfRule type="expression" dxfId="62" priority="7">
      <formula>G2="FEHLER"</formula>
    </cfRule>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sheetPr codeName="Tabelle18"/>
  <dimension ref="A1:CB208"/>
  <sheetViews>
    <sheetView zoomScaleNormal="100" workbookViewId="0"/>
  </sheetViews>
  <sheetFormatPr baseColWidth="10" defaultColWidth="2.7265625" defaultRowHeight="11.5" x14ac:dyDescent="0.25"/>
  <cols>
    <col min="1" max="2" width="4.7265625" style="8" customWidth="1"/>
    <col min="3" max="3" width="8.1796875" style="8" customWidth="1"/>
    <col min="4" max="4" width="6.81640625" style="8" customWidth="1"/>
    <col min="5" max="5" width="7.1796875" style="8" customWidth="1"/>
    <col min="6" max="6" width="11.26953125" style="8" customWidth="1"/>
    <col min="7" max="7" width="7.453125" style="8" customWidth="1"/>
    <col min="8" max="9" width="6.453125" style="8" customWidth="1"/>
    <col min="10" max="10" width="8.26953125" style="8" customWidth="1"/>
    <col min="11" max="11" width="7.453125" style="8" customWidth="1"/>
    <col min="12" max="12" width="16.26953125" style="8" customWidth="1"/>
    <col min="13" max="13" width="6.26953125" style="8" customWidth="1"/>
    <col min="14" max="14" width="7.1796875" style="8" customWidth="1"/>
    <col min="15" max="15" width="9.81640625" style="8" customWidth="1"/>
    <col min="16" max="16" width="12.453125" style="8" customWidth="1"/>
    <col min="17" max="17" width="21" style="8" customWidth="1"/>
    <col min="18" max="18" width="8" style="8" customWidth="1"/>
    <col min="19" max="19" width="7.453125" style="8" customWidth="1"/>
    <col min="20" max="20" width="6" style="8" customWidth="1"/>
    <col min="21" max="21" width="5.7265625" style="8" customWidth="1"/>
    <col min="22" max="22" width="17.54296875" style="8" customWidth="1"/>
    <col min="23" max="23" width="21.1796875" style="8" customWidth="1"/>
    <col min="24" max="24" width="8.453125" style="8" customWidth="1"/>
    <col min="25" max="25" width="7.1796875" style="8" customWidth="1"/>
    <col min="26" max="26" width="14.453125" style="8" customWidth="1"/>
    <col min="27" max="27" width="8.7265625" style="8" customWidth="1"/>
    <col min="28" max="28" width="8.81640625" style="8" customWidth="1"/>
    <col min="29" max="29" width="12.54296875" style="8" customWidth="1"/>
    <col min="30" max="30" width="10.54296875" style="8" customWidth="1"/>
    <col min="31" max="31" width="12.81640625" style="8" customWidth="1"/>
    <col min="32" max="32" width="8" style="8" customWidth="1"/>
    <col min="33" max="33" width="9" style="8" customWidth="1"/>
    <col min="34" max="34" width="10" style="8" customWidth="1"/>
    <col min="35" max="35" width="9.26953125" style="8" customWidth="1"/>
    <col min="36" max="36" width="8" style="8" customWidth="1"/>
    <col min="37" max="39" width="4.7265625" style="8" customWidth="1"/>
    <col min="40" max="40" width="8.54296875" style="8" customWidth="1"/>
    <col min="41" max="41" width="9" style="8" customWidth="1"/>
    <col min="42" max="43" width="4.7265625" style="8" customWidth="1"/>
    <col min="44" max="44" width="7.54296875" style="8" customWidth="1"/>
    <col min="45" max="45" width="8.453125" style="8" customWidth="1"/>
    <col min="46" max="69" width="4.7265625" style="8" customWidth="1"/>
    <col min="70" max="80" width="6.7265625" style="8" customWidth="1"/>
    <col min="81" max="16384" width="2.7265625" style="8"/>
  </cols>
  <sheetData>
    <row r="1" spans="1:42" s="2" customFormat="1" x14ac:dyDescent="0.25"/>
    <row r="2" spans="1:42" s="2" customFormat="1" x14ac:dyDescent="0.25">
      <c r="B2" s="1"/>
      <c r="C2" s="1"/>
      <c r="D2" s="1"/>
      <c r="E2" s="1"/>
      <c r="F2" s="1"/>
      <c r="G2" s="1"/>
      <c r="H2" s="1"/>
      <c r="I2" s="1"/>
      <c r="J2" s="1"/>
      <c r="K2" s="1"/>
      <c r="L2" s="1"/>
      <c r="M2" s="1"/>
      <c r="N2" s="1"/>
      <c r="O2" s="1"/>
      <c r="P2" s="1"/>
      <c r="Q2" s="1"/>
      <c r="W2" s="2" t="s">
        <v>155</v>
      </c>
    </row>
    <row r="3" spans="1:42" s="2" customFormat="1" ht="13.5" customHeight="1" thickBot="1" x14ac:dyDescent="0.3">
      <c r="B3" s="1"/>
      <c r="C3" s="1"/>
      <c r="D3" s="1"/>
      <c r="E3" s="1"/>
      <c r="F3" s="1"/>
      <c r="G3" s="23" t="s">
        <v>109</v>
      </c>
      <c r="H3" s="23" t="s">
        <v>110</v>
      </c>
      <c r="I3" s="23" t="s">
        <v>111</v>
      </c>
      <c r="J3" s="23" t="s">
        <v>112</v>
      </c>
      <c r="K3" s="23" t="s">
        <v>105</v>
      </c>
      <c r="L3" s="24" t="s">
        <v>106</v>
      </c>
      <c r="M3" s="24" t="s">
        <v>107</v>
      </c>
      <c r="N3" s="24" t="s">
        <v>108</v>
      </c>
      <c r="O3" s="105">
        <f t="shared" ref="O3:V3" ca="1" si="0">IF(9-COUNTIF(O$17:O$25,"")&gt;1,O$16,99999)</f>
        <v>99999</v>
      </c>
      <c r="P3" s="106">
        <f t="shared" ca="1" si="0"/>
        <v>99999</v>
      </c>
      <c r="Q3" s="106">
        <f t="shared" ca="1" si="0"/>
        <v>99999</v>
      </c>
      <c r="R3" s="106">
        <f t="shared" ca="1" si="0"/>
        <v>99999</v>
      </c>
      <c r="S3" s="106">
        <f t="shared" ca="1" si="0"/>
        <v>99999</v>
      </c>
      <c r="T3" s="106">
        <f t="shared" ca="1" si="0"/>
        <v>99999</v>
      </c>
      <c r="U3" s="106">
        <f t="shared" ca="1" si="0"/>
        <v>99999</v>
      </c>
      <c r="V3" s="106">
        <f t="shared" ca="1" si="0"/>
        <v>99999</v>
      </c>
      <c r="W3" s="778">
        <f ca="1">IF($O$4&lt;10,$O$4,0)</f>
        <v>0</v>
      </c>
      <c r="X3" s="779"/>
      <c r="Y3" s="779"/>
      <c r="Z3" s="779"/>
      <c r="AA3" s="779"/>
      <c r="AB3" s="778">
        <f ca="1">IF($P$4&lt;10,$P$4,0)</f>
        <v>0</v>
      </c>
      <c r="AC3" s="779"/>
      <c r="AD3" s="779"/>
      <c r="AE3" s="779"/>
      <c r="AF3" s="779"/>
      <c r="AG3" s="778">
        <f ca="1">IF($Q$4&lt;10,$Q$4,0)</f>
        <v>0</v>
      </c>
      <c r="AH3" s="779"/>
      <c r="AI3" s="779"/>
      <c r="AJ3" s="779"/>
      <c r="AK3" s="779"/>
      <c r="AL3" s="778">
        <f ca="1">IF($R$4&lt;10,$R$4,0)</f>
        <v>0</v>
      </c>
      <c r="AM3" s="779"/>
      <c r="AN3" s="779"/>
      <c r="AO3" s="779"/>
      <c r="AP3" s="779"/>
    </row>
    <row r="4" spans="1:42" s="2" customFormat="1" ht="12" thickTop="1" x14ac:dyDescent="0.25">
      <c r="A4" s="48"/>
      <c r="B4" s="1">
        <v>1</v>
      </c>
      <c r="C4" s="18">
        <f ca="1">RANK(D4,$D$4:$D$12,1)</f>
        <v>2</v>
      </c>
      <c r="D4" s="1">
        <f ca="1">E4+ROW()/1000+(F4="")*10</f>
        <v>9.0039999999999996</v>
      </c>
      <c r="E4" s="245">
        <f ca="1">IF($AI$15,RANK(AH17,AH$17:AH$25,1),RANK(X17,X$17:X$25,1))</f>
        <v>9</v>
      </c>
      <c r="F4" s="1" t="str">
        <f ca="1">$Q64</f>
        <v>Langenthal 2</v>
      </c>
      <c r="G4" s="1">
        <f t="shared" ref="G4:G12" ca="1" si="1">SUMIFS($X$64:$X$135,$V$64:$V$135,$F4)+SUMIFS($Y$64:$Y$135,$W$64:$W$135,$F4)</f>
        <v>0</v>
      </c>
      <c r="H4" s="1">
        <f t="shared" ref="H4:H12" ca="1" si="2">SUMIFS($Y$64:$Y$135,$V$64:$V$135,$F4)+SUMIFS($X$64:$X$135,$W$64:$W$135,$F4)</f>
        <v>7</v>
      </c>
      <c r="I4" s="1">
        <f t="shared" ref="I4:I12" ca="1" si="3">G4-H4</f>
        <v>-7</v>
      </c>
      <c r="J4" s="1">
        <f ca="1">SUMIF($V$64:$V$135,F4,$AE$64:$AE$135)+SUMIF($W$64:$W$135,F4,$AF$64:$AF$135)</f>
        <v>0</v>
      </c>
      <c r="K4" s="1">
        <f t="shared" ref="K4:K12" ca="1" si="4">SUMPRODUCT(($V$64:$V$135=F4)*($X$64:$X$135&lt;&gt;""))+SUMPRODUCT(($W$64:$W$135=F4)*($Y$64:$Y$135&lt;&gt;""))</f>
        <v>1</v>
      </c>
      <c r="L4" s="1">
        <f t="shared" ref="L4:L12" ca="1" si="5">SUMPRODUCT(($V$64:$V$135=F4)*($X$64:$X$135&gt;$Y$64:$Y$135))+SUMPRODUCT(($W$64:$W$135=F4)*($X$64:$X$135&lt;$Y$64:$Y$135))</f>
        <v>0</v>
      </c>
      <c r="M4" s="1">
        <f t="shared" ref="M4:M12" ca="1" si="6">SUMPRODUCT(($V$64:$W$135=F4)*($X$64:$X$135=$Y$64:$Y$135)*($X$64:$X$135&lt;&gt;"")*($Y$64:$Y$135&lt;&gt;""))</f>
        <v>0</v>
      </c>
      <c r="N4" s="1">
        <f t="shared" ref="N4:N12" ca="1" si="7">SUMPRODUCT(($V$64:$V$135=F4)*($X$64:$X$135&lt;$Y$64:$Y$135))+SUMPRODUCT(($W$64:$W$135=F4)*($X$64:$X$135&gt;$Y$64:$Y$135))</f>
        <v>1</v>
      </c>
      <c r="O4" s="114">
        <f ca="1">SMALL($O$3:$V$3,1)</f>
        <v>99999</v>
      </c>
      <c r="P4" s="114">
        <f ca="1">SMALL($O$3:$V$3,2)</f>
        <v>99999</v>
      </c>
      <c r="Q4" s="114">
        <f ca="1">SMALL($O$3:$V$3,3)</f>
        <v>99999</v>
      </c>
      <c r="R4" s="114">
        <f ca="1">SMALL($O$3:$V$3,4)</f>
        <v>99999</v>
      </c>
      <c r="V4" s="1"/>
      <c r="W4" s="584" t="str">
        <f ca="1">IFERROR(INDEX($O$17:$V$25,ROW(A1),$W$3),"")</f>
        <v/>
      </c>
      <c r="X4" s="585" t="str">
        <f ca="1">INDEX($W$4:$W$12,MATCH(ROW(A1),$AA$4:$AA$12,0))</f>
        <v/>
      </c>
      <c r="Y4" s="586">
        <f ca="1">IF($W4="",99999,VLOOKUP($W4,$C$17:$Z$25,24,0))</f>
        <v>99999</v>
      </c>
      <c r="Z4" s="587">
        <f ca="1">RANK(Y4,Y$4:Y$12,1)+INDEX($E$4:$E$12,MATCH(W4,$F$4:$F$12,0))/100+ROW()/10000</f>
        <v>1.0204</v>
      </c>
      <c r="AA4" s="588">
        <f ca="1">RANK($Z4,$Z$4:$Z$12,1)</f>
        <v>1</v>
      </c>
      <c r="AB4" s="589" t="str">
        <f t="shared" ref="AB4:AB12" ca="1" si="8">IFERROR(INDEX($O$17:$V$25,ROW(A1),$AB$3),"")</f>
        <v/>
      </c>
      <c r="AC4" s="590" t="str">
        <f ca="1">INDEX($AB$4:$AB$12,MATCH(ROW(A1),$AF$4:$AF$12,0))</f>
        <v/>
      </c>
      <c r="AD4" s="591">
        <f ca="1">IF($AB4="",99999,VLOOKUP($AB4,$C$17:$Z$25,24,0))</f>
        <v>99999</v>
      </c>
      <c r="AE4" s="587">
        <f ca="1">RANK(AD4,AD$4:AD$12,1)+INDEX($E$4:$E$12,MATCH(AB4,$F$4:$F$12,0))/100+ROW()/10000</f>
        <v>1.0204</v>
      </c>
      <c r="AF4" s="587">
        <f ca="1">RANK($AE4,$AE$4:$AE$12,1)</f>
        <v>1</v>
      </c>
      <c r="AG4" s="589" t="str">
        <f t="shared" ref="AG4:AG12" ca="1" si="9">IFERROR(INDEX($O$17:$V$25,ROW(C1),$AG$3),"")</f>
        <v/>
      </c>
      <c r="AH4" s="590" t="str">
        <f ca="1">INDEX($AG$4:$AG$12,MATCH(ROW(A1),$AK$4:$AK$12,0))</f>
        <v/>
      </c>
      <c r="AI4" s="591">
        <f ca="1">IF($AG4="",99999,VLOOKUP($AG4,$C$17:$Z$25,24,0))</f>
        <v>99999</v>
      </c>
      <c r="AJ4" s="587">
        <f ca="1">RANK(AI4,AI$4:AI$12,1)+INDEX($E$4:$E$12,MATCH(AG4,$F$4:$F$12,0))/100+ROW()/10000</f>
        <v>1.0204</v>
      </c>
      <c r="AK4" s="592">
        <f ca="1">RANK($AJ4,$AJ$4:$AJ$12,1)</f>
        <v>1</v>
      </c>
      <c r="AL4" s="590" t="str">
        <f t="shared" ref="AL4:AL12" ca="1" si="10">IFERROR(INDEX($O$17:$V$25,ROW(E1),$AL$3),"")</f>
        <v/>
      </c>
      <c r="AM4" s="590" t="str">
        <f ca="1">INDEX($AL$4:$AL$12,MATCH(ROW(A1),$AP$4:$AP$12,0))</f>
        <v/>
      </c>
      <c r="AN4" s="591">
        <f ca="1">IF($AL4="",99999,VLOOKUP($AL4,$C$17:$Z$25,24,0))</f>
        <v>99999</v>
      </c>
      <c r="AO4" s="587">
        <f ca="1">RANK(AN4,AN$4:AN$12,1)+INDEX($E$4:$E$12,MATCH(AL4,$F$4:$F$12,0))/100+ROW()/10000</f>
        <v>1.0204</v>
      </c>
      <c r="AP4" s="592">
        <f ca="1">RANK($AO4,$AO$4:$AO$12,1)</f>
        <v>1</v>
      </c>
    </row>
    <row r="5" spans="1:42" s="2" customFormat="1" x14ac:dyDescent="0.25">
      <c r="A5" s="48"/>
      <c r="B5" s="1">
        <v>2</v>
      </c>
      <c r="C5" s="19">
        <f t="shared" ref="C5:C12" ca="1" si="11">RANK(D5,$D$4:$D$12,1)</f>
        <v>1</v>
      </c>
      <c r="D5" s="1">
        <f t="shared" ref="D5:D12" ca="1" si="12">E5+ROW()/1000+(F5="")*10</f>
        <v>1.0049999999999999</v>
      </c>
      <c r="E5" s="245">
        <f t="shared" ref="E5:E12" ca="1" si="13">IF($AI$15,RANK(AH18,AH$17:AH$25,1),RANK(X18,X$17:X$25,1))</f>
        <v>1</v>
      </c>
      <c r="F5" s="1" t="str">
        <f t="shared" ref="F5:F12" ca="1" si="14">$Q65</f>
        <v>Langenthal 11</v>
      </c>
      <c r="G5" s="1">
        <f t="shared" ca="1" si="1"/>
        <v>7</v>
      </c>
      <c r="H5" s="1">
        <f t="shared" ca="1" si="2"/>
        <v>0</v>
      </c>
      <c r="I5" s="1">
        <f t="shared" ca="1" si="3"/>
        <v>7</v>
      </c>
      <c r="J5" s="1">
        <f t="shared" ref="J5:J12" ca="1" si="15">SUMIF($V$64:$V$135,F5,$AE$64:$AE$135)+SUMIF($W$64:$W$135,F5,$AF$64:$AF$135)</f>
        <v>3</v>
      </c>
      <c r="K5" s="1">
        <f t="shared" ca="1" si="4"/>
        <v>1</v>
      </c>
      <c r="L5" s="1">
        <f t="shared" ca="1" si="5"/>
        <v>1</v>
      </c>
      <c r="M5" s="1">
        <f t="shared" ca="1" si="6"/>
        <v>0</v>
      </c>
      <c r="N5" s="1">
        <f t="shared" ca="1" si="7"/>
        <v>0</v>
      </c>
      <c r="O5" s="21"/>
      <c r="P5" s="22"/>
      <c r="V5" s="1"/>
      <c r="W5" s="589" t="str">
        <f t="shared" ref="W5:W12" ca="1" si="16">IFERROR(INDEX($O$17:$V$25,ROW(A2),$W$3),"")</f>
        <v/>
      </c>
      <c r="X5" s="590" t="str">
        <f t="shared" ref="X5:X12" ca="1" si="17">INDEX($W$4:$W$12,MATCH(ROW(A2),$AA$4:$AA$12,0))</f>
        <v/>
      </c>
      <c r="Y5" s="587">
        <f t="shared" ref="Y5:Y12" ca="1" si="18">IF($W5="",99999,VLOOKUP($W5,$C$17:$Z$25,24,0))</f>
        <v>99999</v>
      </c>
      <c r="Z5" s="587">
        <f ca="1">RANK(Y5,Y$4:Y$12,1)+INDEX($E$4:$E$12,MATCH(W5,$F$4:$F$12,0))/100+ROW()/10000</f>
        <v>1.0205</v>
      </c>
      <c r="AA5" s="592">
        <f t="shared" ref="AA5:AA12" ca="1" si="19">RANK($Z5,$Z$4:$Z$12,1)</f>
        <v>2</v>
      </c>
      <c r="AB5" s="589" t="str">
        <f t="shared" ca="1" si="8"/>
        <v/>
      </c>
      <c r="AC5" s="590" t="str">
        <f t="shared" ref="AC5:AC12" ca="1" si="20">INDEX($AB$4:$AB$12,MATCH(ROW(A2),$AF$4:$AF$12,0))</f>
        <v/>
      </c>
      <c r="AD5" s="591">
        <f t="shared" ref="AD5:AD12" ca="1" si="21">IF($AB5="",99999,VLOOKUP($AB5,$C$17:$Z$25,24,0))</f>
        <v>99999</v>
      </c>
      <c r="AE5" s="587">
        <f ca="1">RANK(AD5,AD$4:AD$12,1)+INDEX($E$4:$E$12,MATCH(AB5,$F$4:$F$12,0))/100+ROW()/10000</f>
        <v>1.0205</v>
      </c>
      <c r="AF5" s="587">
        <f t="shared" ref="AF5:AF12" ca="1" si="22">RANK($AE5,$AE$4:$AE$12,1)</f>
        <v>2</v>
      </c>
      <c r="AG5" s="589" t="str">
        <f t="shared" ca="1" si="9"/>
        <v/>
      </c>
      <c r="AH5" s="590" t="str">
        <f t="shared" ref="AH5:AH12" ca="1" si="23">INDEX($AG$4:$AG$12,MATCH(ROW(A2),$AK$4:$AK$12,0))</f>
        <v/>
      </c>
      <c r="AI5" s="591">
        <f t="shared" ref="AI5:AI12" ca="1" si="24">IF($AG5="",99999,VLOOKUP($AG5,$C$17:$Z$25,24,0))</f>
        <v>99999</v>
      </c>
      <c r="AJ5" s="587">
        <f ca="1">RANK(AI5,AI$4:AI$12,1)+INDEX($E$4:$E$12,MATCH(AG5,$F$4:$F$12,0))/100+ROW()/10000</f>
        <v>1.0205</v>
      </c>
      <c r="AK5" s="592">
        <f t="shared" ref="AK5:AK12" ca="1" si="25">RANK($AJ5,$AJ$4:$AJ$12,1)</f>
        <v>2</v>
      </c>
      <c r="AL5" s="590" t="str">
        <f t="shared" ca="1" si="10"/>
        <v/>
      </c>
      <c r="AM5" s="590" t="str">
        <f t="shared" ref="AM5:AM12" ca="1" si="26">INDEX($AL$4:$AL$12,MATCH(ROW(A2),$AP$4:$AP$12,0))</f>
        <v/>
      </c>
      <c r="AN5" s="591">
        <f t="shared" ref="AN5:AN12" ca="1" si="27">IF($AL5="",99999,VLOOKUP($AL5,$C$17:$Z$25,24,0))</f>
        <v>99999</v>
      </c>
      <c r="AO5" s="587">
        <f ca="1">RANK(AN5,AN$4:AN$12,1)+INDEX($E$4:$E$12,MATCH(AL5,$F$4:$F$12,0))/100+ROW()/10000</f>
        <v>1.0205</v>
      </c>
      <c r="AP5" s="592">
        <f t="shared" ref="AP5:AP12" ca="1" si="28">RANK($AO5,$AO$4:$AO$12,1)</f>
        <v>2</v>
      </c>
    </row>
    <row r="6" spans="1:42" s="2" customFormat="1" x14ac:dyDescent="0.25">
      <c r="A6" s="48"/>
      <c r="B6" s="1">
        <v>3</v>
      </c>
      <c r="C6" s="19">
        <f t="shared" ca="1" si="11"/>
        <v>3</v>
      </c>
      <c r="D6" s="1">
        <f t="shared" ca="1" si="12"/>
        <v>12.006</v>
      </c>
      <c r="E6" s="245">
        <f t="shared" ca="1" si="13"/>
        <v>2</v>
      </c>
      <c r="F6" s="1" t="str">
        <f t="shared" ca="1" si="14"/>
        <v/>
      </c>
      <c r="G6" s="1">
        <f t="shared" ca="1" si="1"/>
        <v>0</v>
      </c>
      <c r="H6" s="1">
        <f t="shared" ca="1" si="2"/>
        <v>0</v>
      </c>
      <c r="I6" s="1">
        <f t="shared" ca="1" si="3"/>
        <v>0</v>
      </c>
      <c r="J6" s="1">
        <f t="shared" ca="1" si="15"/>
        <v>0</v>
      </c>
      <c r="K6" s="1">
        <f t="shared" ca="1" si="4"/>
        <v>0</v>
      </c>
      <c r="L6" s="1">
        <f t="shared" ca="1" si="5"/>
        <v>0</v>
      </c>
      <c r="M6" s="1">
        <f t="shared" ca="1" si="6"/>
        <v>0</v>
      </c>
      <c r="N6" s="1">
        <f t="shared" ca="1" si="7"/>
        <v>0</v>
      </c>
      <c r="O6" s="21"/>
      <c r="P6" s="22"/>
      <c r="V6" s="1"/>
      <c r="W6" s="589" t="str">
        <f t="shared" ca="1" si="16"/>
        <v/>
      </c>
      <c r="X6" s="590" t="str">
        <f t="shared" ca="1" si="17"/>
        <v/>
      </c>
      <c r="Y6" s="587">
        <f t="shared" ca="1" si="18"/>
        <v>99999</v>
      </c>
      <c r="Z6" s="587">
        <f ca="1">RANK(Y6,Y$4:Y$12,1)+INDEX($E$4:$E$12,MATCH(W6,$F$4:$F$12,0))/100+ROW()/10000</f>
        <v>1.0206</v>
      </c>
      <c r="AA6" s="592">
        <f t="shared" ca="1" si="19"/>
        <v>3</v>
      </c>
      <c r="AB6" s="589" t="str">
        <f t="shared" ca="1" si="8"/>
        <v/>
      </c>
      <c r="AC6" s="590" t="str">
        <f t="shared" ca="1" si="20"/>
        <v/>
      </c>
      <c r="AD6" s="591">
        <f t="shared" ca="1" si="21"/>
        <v>99999</v>
      </c>
      <c r="AE6" s="587">
        <f ca="1">RANK(AD6,AD$4:AD$12,1)+INDEX($E$4:$E$12,MATCH(AB6,$F$4:$F$12,0))/100+ROW()/10000</f>
        <v>1.0206</v>
      </c>
      <c r="AF6" s="587">
        <f t="shared" ca="1" si="22"/>
        <v>3</v>
      </c>
      <c r="AG6" s="589" t="str">
        <f t="shared" ca="1" si="9"/>
        <v/>
      </c>
      <c r="AH6" s="590" t="str">
        <f t="shared" ca="1" si="23"/>
        <v/>
      </c>
      <c r="AI6" s="591">
        <f t="shared" ca="1" si="24"/>
        <v>99999</v>
      </c>
      <c r="AJ6" s="587">
        <f ca="1">RANK(AI6,AI$4:AI$12,1)+INDEX($E$4:$E$12,MATCH(AG6,$F$4:$F$12,0))/100+ROW()/10000</f>
        <v>1.0206</v>
      </c>
      <c r="AK6" s="592">
        <f t="shared" ca="1" si="25"/>
        <v>3</v>
      </c>
      <c r="AL6" s="590" t="str">
        <f t="shared" ca="1" si="10"/>
        <v/>
      </c>
      <c r="AM6" s="590" t="str">
        <f t="shared" ca="1" si="26"/>
        <v/>
      </c>
      <c r="AN6" s="591">
        <f t="shared" ca="1" si="27"/>
        <v>99999</v>
      </c>
      <c r="AO6" s="587">
        <f ca="1">RANK(AN6,AN$4:AN$12,1)+INDEX($E$4:$E$12,MATCH(AL6,$F$4:$F$12,0))/100+ROW()/10000</f>
        <v>1.0206</v>
      </c>
      <c r="AP6" s="592">
        <f t="shared" ca="1" si="28"/>
        <v>3</v>
      </c>
    </row>
    <row r="7" spans="1:42" s="2" customFormat="1" x14ac:dyDescent="0.25">
      <c r="A7" s="48"/>
      <c r="B7" s="1">
        <v>4</v>
      </c>
      <c r="C7" s="19">
        <f t="shared" ca="1" si="11"/>
        <v>4</v>
      </c>
      <c r="D7" s="1">
        <f t="shared" ca="1" si="12"/>
        <v>12.007</v>
      </c>
      <c r="E7" s="245">
        <f t="shared" ca="1" si="13"/>
        <v>2</v>
      </c>
      <c r="F7" s="1" t="str">
        <f t="shared" ca="1" si="14"/>
        <v/>
      </c>
      <c r="G7" s="1">
        <f t="shared" ca="1" si="1"/>
        <v>0</v>
      </c>
      <c r="H7" s="1">
        <f t="shared" ca="1" si="2"/>
        <v>0</v>
      </c>
      <c r="I7" s="1">
        <f t="shared" ca="1" si="3"/>
        <v>0</v>
      </c>
      <c r="J7" s="1">
        <f t="shared" ca="1" si="15"/>
        <v>0</v>
      </c>
      <c r="K7" s="1">
        <f t="shared" ca="1" si="4"/>
        <v>0</v>
      </c>
      <c r="L7" s="1">
        <f t="shared" ca="1" si="5"/>
        <v>0</v>
      </c>
      <c r="M7" s="1">
        <f t="shared" ca="1" si="6"/>
        <v>0</v>
      </c>
      <c r="N7" s="1">
        <f t="shared" ca="1" si="7"/>
        <v>0</v>
      </c>
      <c r="O7" s="21"/>
      <c r="P7" s="22"/>
      <c r="V7" s="1"/>
      <c r="W7" s="589" t="str">
        <f t="shared" ca="1" si="16"/>
        <v/>
      </c>
      <c r="X7" s="590" t="str">
        <f t="shared" ca="1" si="17"/>
        <v/>
      </c>
      <c r="Y7" s="587">
        <f t="shared" ca="1" si="18"/>
        <v>99999</v>
      </c>
      <c r="Z7" s="587">
        <f ca="1">RANK(Y7,Y$4:Y$12,1)+INDEX($E$4:$E$12,MATCH(W7,$F$4:$F$12,0))/100+ROW()/10000</f>
        <v>1.0206999999999999</v>
      </c>
      <c r="AA7" s="592">
        <f t="shared" ca="1" si="19"/>
        <v>4</v>
      </c>
      <c r="AB7" s="589" t="str">
        <f t="shared" ca="1" si="8"/>
        <v/>
      </c>
      <c r="AC7" s="590" t="str">
        <f t="shared" ca="1" si="20"/>
        <v/>
      </c>
      <c r="AD7" s="591">
        <f t="shared" ca="1" si="21"/>
        <v>99999</v>
      </c>
      <c r="AE7" s="587">
        <f ca="1">RANK(AD7,AD$4:AD$12,1)+INDEX($E$4:$E$12,MATCH(AB7,$F$4:$F$12,0))/100+ROW()/10000</f>
        <v>1.0206999999999999</v>
      </c>
      <c r="AF7" s="587">
        <f t="shared" ca="1" si="22"/>
        <v>4</v>
      </c>
      <c r="AG7" s="589" t="str">
        <f t="shared" ca="1" si="9"/>
        <v/>
      </c>
      <c r="AH7" s="590" t="str">
        <f t="shared" ca="1" si="23"/>
        <v/>
      </c>
      <c r="AI7" s="591">
        <f t="shared" ca="1" si="24"/>
        <v>99999</v>
      </c>
      <c r="AJ7" s="587">
        <f ca="1">RANK(AI7,AI$4:AI$12,1)+INDEX($E$4:$E$12,MATCH(AG7,$F$4:$F$12,0))/100+ROW()/10000</f>
        <v>1.0206999999999999</v>
      </c>
      <c r="AK7" s="592">
        <f t="shared" ca="1" si="25"/>
        <v>4</v>
      </c>
      <c r="AL7" s="590" t="str">
        <f t="shared" ca="1" si="10"/>
        <v/>
      </c>
      <c r="AM7" s="590" t="str">
        <f t="shared" ca="1" si="26"/>
        <v/>
      </c>
      <c r="AN7" s="591">
        <f t="shared" ca="1" si="27"/>
        <v>99999</v>
      </c>
      <c r="AO7" s="587">
        <f ca="1">RANK(AN7,AN$4:AN$12,1)+INDEX($E$4:$E$12,MATCH(AL7,$F$4:$F$12,0))/100+ROW()/10000</f>
        <v>1.0206999999999999</v>
      </c>
      <c r="AP7" s="592">
        <f t="shared" ca="1" si="28"/>
        <v>4</v>
      </c>
    </row>
    <row r="8" spans="1:42" s="2" customFormat="1" x14ac:dyDescent="0.25">
      <c r="A8" s="48"/>
      <c r="B8" s="1">
        <v>5</v>
      </c>
      <c r="C8" s="19">
        <f t="shared" ca="1" si="11"/>
        <v>5</v>
      </c>
      <c r="D8" s="1">
        <f t="shared" ca="1" si="12"/>
        <v>14.007999999999999</v>
      </c>
      <c r="E8" s="245">
        <f t="shared" ca="1" si="13"/>
        <v>4</v>
      </c>
      <c r="F8" s="1" t="str">
        <f t="shared" si="14"/>
        <v/>
      </c>
      <c r="G8" s="1">
        <f t="shared" ca="1" si="1"/>
        <v>0</v>
      </c>
      <c r="H8" s="1">
        <f t="shared" ca="1" si="2"/>
        <v>0</v>
      </c>
      <c r="I8" s="1">
        <f t="shared" ca="1" si="3"/>
        <v>0</v>
      </c>
      <c r="J8" s="1">
        <f t="shared" ca="1" si="15"/>
        <v>0</v>
      </c>
      <c r="K8" s="1">
        <f t="shared" ca="1" si="4"/>
        <v>0</v>
      </c>
      <c r="L8" s="1">
        <f t="shared" ca="1" si="5"/>
        <v>0</v>
      </c>
      <c r="M8" s="1">
        <f t="shared" ca="1" si="6"/>
        <v>0</v>
      </c>
      <c r="N8" s="1">
        <f t="shared" ca="1" si="7"/>
        <v>0</v>
      </c>
      <c r="P8" s="22"/>
      <c r="W8" s="589" t="str">
        <f t="shared" ca="1" si="16"/>
        <v/>
      </c>
      <c r="X8" s="590" t="str">
        <f t="shared" ca="1" si="17"/>
        <v/>
      </c>
      <c r="Y8" s="587">
        <f t="shared" ca="1" si="18"/>
        <v>99999</v>
      </c>
      <c r="Z8" s="587">
        <f t="shared" ref="Z8:Z12" ca="1" si="29">RANK(Y8,Y$4:Y$12,1)+INDEX($E$4:$E$12,MATCH(W8,$F$4:$F$12,0))/100+ROW()/10000</f>
        <v>1.0207999999999999</v>
      </c>
      <c r="AA8" s="592">
        <f t="shared" ca="1" si="19"/>
        <v>5</v>
      </c>
      <c r="AB8" s="589" t="str">
        <f t="shared" ca="1" si="8"/>
        <v/>
      </c>
      <c r="AC8" s="590" t="str">
        <f t="shared" ca="1" si="20"/>
        <v/>
      </c>
      <c r="AD8" s="591">
        <f t="shared" ca="1" si="21"/>
        <v>99999</v>
      </c>
      <c r="AE8" s="587">
        <f t="shared" ref="AE8:AE12" ca="1" si="30">RANK(AD8,AD$4:AD$12,1)+INDEX($E$4:$E$12,MATCH(AB8,$F$4:$F$12,0))/100+ROW()/10000</f>
        <v>1.0207999999999999</v>
      </c>
      <c r="AF8" s="587">
        <f t="shared" ca="1" si="22"/>
        <v>5</v>
      </c>
      <c r="AG8" s="589" t="str">
        <f t="shared" ca="1" si="9"/>
        <v/>
      </c>
      <c r="AH8" s="590" t="str">
        <f t="shared" ca="1" si="23"/>
        <v/>
      </c>
      <c r="AI8" s="591">
        <f t="shared" ca="1" si="24"/>
        <v>99999</v>
      </c>
      <c r="AJ8" s="587">
        <f t="shared" ref="AJ8:AJ12" ca="1" si="31">RANK(AI8,AI$4:AI$12,1)+INDEX($E$4:$E$12,MATCH(AG8,$F$4:$F$12,0))/100+ROW()/10000</f>
        <v>1.0207999999999999</v>
      </c>
      <c r="AK8" s="592">
        <f t="shared" ca="1" si="25"/>
        <v>5</v>
      </c>
      <c r="AL8" s="590" t="str">
        <f t="shared" ca="1" si="10"/>
        <v/>
      </c>
      <c r="AM8" s="590" t="str">
        <f t="shared" ca="1" si="26"/>
        <v/>
      </c>
      <c r="AN8" s="591">
        <f t="shared" ca="1" si="27"/>
        <v>99999</v>
      </c>
      <c r="AO8" s="587">
        <f t="shared" ref="AO8:AO12" ca="1" si="32">RANK(AN8,AN$4:AN$12,1)+INDEX($E$4:$E$12,MATCH(AL8,$F$4:$F$12,0))/100+ROW()/10000</f>
        <v>1.0207999999999999</v>
      </c>
      <c r="AP8" s="592">
        <f t="shared" ca="1" si="28"/>
        <v>5</v>
      </c>
    </row>
    <row r="9" spans="1:42" s="2" customFormat="1" x14ac:dyDescent="0.25">
      <c r="A9" s="48"/>
      <c r="B9" s="1">
        <v>6</v>
      </c>
      <c r="C9" s="19">
        <f t="shared" ca="1" si="11"/>
        <v>6</v>
      </c>
      <c r="D9" s="1">
        <f t="shared" ca="1" si="12"/>
        <v>14.009</v>
      </c>
      <c r="E9" s="245">
        <f t="shared" ca="1" si="13"/>
        <v>4</v>
      </c>
      <c r="F9" s="1" t="str">
        <f t="shared" si="14"/>
        <v/>
      </c>
      <c r="G9" s="1">
        <f t="shared" ca="1" si="1"/>
        <v>0</v>
      </c>
      <c r="H9" s="1">
        <f t="shared" ca="1" si="2"/>
        <v>0</v>
      </c>
      <c r="I9" s="1">
        <f t="shared" ca="1" si="3"/>
        <v>0</v>
      </c>
      <c r="J9" s="1">
        <f t="shared" ca="1" si="15"/>
        <v>0</v>
      </c>
      <c r="K9" s="1">
        <f t="shared" ca="1" si="4"/>
        <v>0</v>
      </c>
      <c r="L9" s="1">
        <f t="shared" ca="1" si="5"/>
        <v>0</v>
      </c>
      <c r="M9" s="1">
        <f t="shared" ca="1" si="6"/>
        <v>0</v>
      </c>
      <c r="N9" s="1">
        <f t="shared" ca="1" si="7"/>
        <v>0</v>
      </c>
      <c r="P9" s="22"/>
      <c r="W9" s="589" t="str">
        <f t="shared" ca="1" si="16"/>
        <v/>
      </c>
      <c r="X9" s="590" t="str">
        <f t="shared" ca="1" si="17"/>
        <v/>
      </c>
      <c r="Y9" s="587">
        <f t="shared" ca="1" si="18"/>
        <v>99999</v>
      </c>
      <c r="Z9" s="587">
        <f t="shared" ca="1" si="29"/>
        <v>1.0208999999999999</v>
      </c>
      <c r="AA9" s="592">
        <f t="shared" ca="1" si="19"/>
        <v>6</v>
      </c>
      <c r="AB9" s="589" t="str">
        <f t="shared" ca="1" si="8"/>
        <v/>
      </c>
      <c r="AC9" s="590" t="str">
        <f t="shared" ca="1" si="20"/>
        <v/>
      </c>
      <c r="AD9" s="591">
        <f t="shared" ca="1" si="21"/>
        <v>99999</v>
      </c>
      <c r="AE9" s="587">
        <f t="shared" ca="1" si="30"/>
        <v>1.0208999999999999</v>
      </c>
      <c r="AF9" s="587">
        <f t="shared" ca="1" si="22"/>
        <v>6</v>
      </c>
      <c r="AG9" s="589" t="str">
        <f t="shared" ca="1" si="9"/>
        <v/>
      </c>
      <c r="AH9" s="590" t="str">
        <f t="shared" ca="1" si="23"/>
        <v/>
      </c>
      <c r="AI9" s="591">
        <f t="shared" ca="1" si="24"/>
        <v>99999</v>
      </c>
      <c r="AJ9" s="587">
        <f t="shared" ca="1" si="31"/>
        <v>1.0208999999999999</v>
      </c>
      <c r="AK9" s="592">
        <f t="shared" ca="1" si="25"/>
        <v>6</v>
      </c>
      <c r="AL9" s="590" t="str">
        <f t="shared" ca="1" si="10"/>
        <v/>
      </c>
      <c r="AM9" s="590" t="str">
        <f t="shared" ca="1" si="26"/>
        <v/>
      </c>
      <c r="AN9" s="591">
        <f t="shared" ca="1" si="27"/>
        <v>99999</v>
      </c>
      <c r="AO9" s="587">
        <f t="shared" ca="1" si="32"/>
        <v>1.0208999999999999</v>
      </c>
      <c r="AP9" s="592">
        <f t="shared" ca="1" si="28"/>
        <v>6</v>
      </c>
    </row>
    <row r="10" spans="1:42" s="2" customFormat="1" x14ac:dyDescent="0.25">
      <c r="A10" s="48"/>
      <c r="B10" s="1">
        <v>7</v>
      </c>
      <c r="C10" s="19">
        <f t="shared" ca="1" si="11"/>
        <v>7</v>
      </c>
      <c r="D10" s="1">
        <f t="shared" ca="1" si="12"/>
        <v>14.01</v>
      </c>
      <c r="E10" s="245">
        <f t="shared" ca="1" si="13"/>
        <v>4</v>
      </c>
      <c r="F10" s="1" t="str">
        <f t="shared" si="14"/>
        <v/>
      </c>
      <c r="G10" s="1">
        <f t="shared" ca="1" si="1"/>
        <v>0</v>
      </c>
      <c r="H10" s="1">
        <f t="shared" ca="1" si="2"/>
        <v>0</v>
      </c>
      <c r="I10" s="1">
        <f t="shared" ca="1" si="3"/>
        <v>0</v>
      </c>
      <c r="J10" s="1">
        <f t="shared" ca="1" si="15"/>
        <v>0</v>
      </c>
      <c r="K10" s="1">
        <f t="shared" ca="1" si="4"/>
        <v>0</v>
      </c>
      <c r="L10" s="1">
        <f t="shared" ca="1" si="5"/>
        <v>0</v>
      </c>
      <c r="M10" s="1">
        <f t="shared" ca="1" si="6"/>
        <v>0</v>
      </c>
      <c r="N10" s="1">
        <f t="shared" ca="1" si="7"/>
        <v>0</v>
      </c>
      <c r="P10" s="22"/>
      <c r="W10" s="589" t="str">
        <f t="shared" ca="1" si="16"/>
        <v/>
      </c>
      <c r="X10" s="590" t="str">
        <f t="shared" ca="1" si="17"/>
        <v/>
      </c>
      <c r="Y10" s="587">
        <f t="shared" ca="1" si="18"/>
        <v>99999</v>
      </c>
      <c r="Z10" s="587">
        <f t="shared" ca="1" si="29"/>
        <v>1.0209999999999999</v>
      </c>
      <c r="AA10" s="592">
        <f t="shared" ca="1" si="19"/>
        <v>7</v>
      </c>
      <c r="AB10" s="589" t="str">
        <f t="shared" ca="1" si="8"/>
        <v/>
      </c>
      <c r="AC10" s="590" t="str">
        <f t="shared" ca="1" si="20"/>
        <v/>
      </c>
      <c r="AD10" s="591">
        <f t="shared" ca="1" si="21"/>
        <v>99999</v>
      </c>
      <c r="AE10" s="587">
        <f t="shared" ca="1" si="30"/>
        <v>1.0209999999999999</v>
      </c>
      <c r="AF10" s="587">
        <f t="shared" ca="1" si="22"/>
        <v>7</v>
      </c>
      <c r="AG10" s="589" t="str">
        <f t="shared" ca="1" si="9"/>
        <v/>
      </c>
      <c r="AH10" s="590" t="str">
        <f t="shared" ca="1" si="23"/>
        <v/>
      </c>
      <c r="AI10" s="591">
        <f t="shared" ca="1" si="24"/>
        <v>99999</v>
      </c>
      <c r="AJ10" s="587">
        <f t="shared" ca="1" si="31"/>
        <v>1.0209999999999999</v>
      </c>
      <c r="AK10" s="592">
        <f t="shared" ca="1" si="25"/>
        <v>7</v>
      </c>
      <c r="AL10" s="590" t="str">
        <f t="shared" ca="1" si="10"/>
        <v/>
      </c>
      <c r="AM10" s="590" t="str">
        <f t="shared" ca="1" si="26"/>
        <v/>
      </c>
      <c r="AN10" s="591">
        <f t="shared" ca="1" si="27"/>
        <v>99999</v>
      </c>
      <c r="AO10" s="587">
        <f t="shared" ca="1" si="32"/>
        <v>1.0209999999999999</v>
      </c>
      <c r="AP10" s="592">
        <f t="shared" ca="1" si="28"/>
        <v>7</v>
      </c>
    </row>
    <row r="11" spans="1:42" s="2" customFormat="1" x14ac:dyDescent="0.25">
      <c r="A11" s="48"/>
      <c r="B11" s="1">
        <v>8</v>
      </c>
      <c r="C11" s="19">
        <f t="shared" ca="1" si="11"/>
        <v>8</v>
      </c>
      <c r="D11" s="1">
        <f t="shared" ca="1" si="12"/>
        <v>14.010999999999999</v>
      </c>
      <c r="E11" s="245">
        <f t="shared" ca="1" si="13"/>
        <v>4</v>
      </c>
      <c r="F11" s="1" t="str">
        <f t="shared" si="14"/>
        <v/>
      </c>
      <c r="G11" s="1">
        <f t="shared" ca="1" si="1"/>
        <v>0</v>
      </c>
      <c r="H11" s="1">
        <f t="shared" ca="1" si="2"/>
        <v>0</v>
      </c>
      <c r="I11" s="1">
        <f t="shared" ca="1" si="3"/>
        <v>0</v>
      </c>
      <c r="J11" s="1">
        <f t="shared" ca="1" si="15"/>
        <v>0</v>
      </c>
      <c r="K11" s="1">
        <f t="shared" ca="1" si="4"/>
        <v>0</v>
      </c>
      <c r="L11" s="1">
        <f t="shared" ca="1" si="5"/>
        <v>0</v>
      </c>
      <c r="M11" s="1">
        <f t="shared" ca="1" si="6"/>
        <v>0</v>
      </c>
      <c r="N11" s="1">
        <f t="shared" ca="1" si="7"/>
        <v>0</v>
      </c>
      <c r="O11" s="1"/>
      <c r="P11" s="1"/>
      <c r="Q11" s="1"/>
      <c r="R11" s="1"/>
      <c r="S11" s="1"/>
      <c r="T11" s="1"/>
      <c r="U11" s="1"/>
      <c r="V11" s="1"/>
      <c r="W11" s="589" t="str">
        <f t="shared" ca="1" si="16"/>
        <v/>
      </c>
      <c r="X11" s="590" t="str">
        <f t="shared" ca="1" si="17"/>
        <v/>
      </c>
      <c r="Y11" s="587">
        <f t="shared" ca="1" si="18"/>
        <v>99999</v>
      </c>
      <c r="Z11" s="587">
        <f t="shared" ca="1" si="29"/>
        <v>1.0211000000000001</v>
      </c>
      <c r="AA11" s="592">
        <f t="shared" ca="1" si="19"/>
        <v>8</v>
      </c>
      <c r="AB11" s="589" t="str">
        <f t="shared" ca="1" si="8"/>
        <v/>
      </c>
      <c r="AC11" s="590" t="str">
        <f t="shared" ca="1" si="20"/>
        <v/>
      </c>
      <c r="AD11" s="591">
        <f t="shared" ca="1" si="21"/>
        <v>99999</v>
      </c>
      <c r="AE11" s="587">
        <f t="shared" ca="1" si="30"/>
        <v>1.0211000000000001</v>
      </c>
      <c r="AF11" s="587">
        <f t="shared" ca="1" si="22"/>
        <v>8</v>
      </c>
      <c r="AG11" s="589" t="str">
        <f t="shared" ca="1" si="9"/>
        <v/>
      </c>
      <c r="AH11" s="590" t="str">
        <f t="shared" ca="1" si="23"/>
        <v/>
      </c>
      <c r="AI11" s="591">
        <f t="shared" ca="1" si="24"/>
        <v>99999</v>
      </c>
      <c r="AJ11" s="587">
        <f t="shared" ca="1" si="31"/>
        <v>1.0211000000000001</v>
      </c>
      <c r="AK11" s="592">
        <f t="shared" ca="1" si="25"/>
        <v>8</v>
      </c>
      <c r="AL11" s="590" t="str">
        <f t="shared" ca="1" si="10"/>
        <v/>
      </c>
      <c r="AM11" s="590" t="str">
        <f t="shared" ca="1" si="26"/>
        <v/>
      </c>
      <c r="AN11" s="591">
        <f t="shared" ca="1" si="27"/>
        <v>99999</v>
      </c>
      <c r="AO11" s="587">
        <f t="shared" ca="1" si="32"/>
        <v>1.0211000000000001</v>
      </c>
      <c r="AP11" s="592">
        <f t="shared" ca="1" si="28"/>
        <v>8</v>
      </c>
    </row>
    <row r="12" spans="1:42" s="2" customFormat="1" ht="12" thickBot="1" x14ac:dyDescent="0.3">
      <c r="A12" s="48"/>
      <c r="B12" s="1">
        <v>9</v>
      </c>
      <c r="C12" s="20">
        <f t="shared" ca="1" si="11"/>
        <v>9</v>
      </c>
      <c r="D12" s="1">
        <f t="shared" ca="1" si="12"/>
        <v>14.012</v>
      </c>
      <c r="E12" s="245">
        <f t="shared" ca="1" si="13"/>
        <v>4</v>
      </c>
      <c r="F12" s="1" t="str">
        <f t="shared" si="14"/>
        <v/>
      </c>
      <c r="G12" s="1">
        <f t="shared" ca="1" si="1"/>
        <v>0</v>
      </c>
      <c r="H12" s="1">
        <f t="shared" ca="1" si="2"/>
        <v>0</v>
      </c>
      <c r="I12" s="1">
        <f t="shared" ca="1" si="3"/>
        <v>0</v>
      </c>
      <c r="J12" s="1">
        <f t="shared" ca="1" si="15"/>
        <v>0</v>
      </c>
      <c r="K12" s="25">
        <f t="shared" ca="1" si="4"/>
        <v>0</v>
      </c>
      <c r="L12" s="1">
        <f t="shared" ca="1" si="5"/>
        <v>0</v>
      </c>
      <c r="M12" s="1">
        <f t="shared" ca="1" si="6"/>
        <v>0</v>
      </c>
      <c r="N12" s="1">
        <f t="shared" ca="1" si="7"/>
        <v>0</v>
      </c>
      <c r="O12" s="1"/>
      <c r="P12" s="1"/>
      <c r="Q12" s="1"/>
      <c r="R12" s="1"/>
      <c r="S12" s="1"/>
      <c r="T12" s="1"/>
      <c r="U12" s="1"/>
      <c r="V12" s="1"/>
      <c r="W12" s="593" t="str">
        <f t="shared" ca="1" si="16"/>
        <v/>
      </c>
      <c r="X12" s="594" t="str">
        <f t="shared" ca="1" si="17"/>
        <v/>
      </c>
      <c r="Y12" s="595">
        <f t="shared" ca="1" si="18"/>
        <v>99999</v>
      </c>
      <c r="Z12" s="595">
        <f t="shared" ca="1" si="29"/>
        <v>1.0212000000000001</v>
      </c>
      <c r="AA12" s="596">
        <f t="shared" ca="1" si="19"/>
        <v>9</v>
      </c>
      <c r="AB12" s="593" t="str">
        <f t="shared" ca="1" si="8"/>
        <v/>
      </c>
      <c r="AC12" s="594" t="str">
        <f t="shared" ca="1" si="20"/>
        <v/>
      </c>
      <c r="AD12" s="597">
        <f t="shared" ca="1" si="21"/>
        <v>99999</v>
      </c>
      <c r="AE12" s="595">
        <f t="shared" ca="1" si="30"/>
        <v>1.0212000000000001</v>
      </c>
      <c r="AF12" s="595">
        <f t="shared" ca="1" si="22"/>
        <v>9</v>
      </c>
      <c r="AG12" s="593" t="str">
        <f t="shared" ca="1" si="9"/>
        <v/>
      </c>
      <c r="AH12" s="594" t="str">
        <f t="shared" ca="1" si="23"/>
        <v/>
      </c>
      <c r="AI12" s="597">
        <f t="shared" ca="1" si="24"/>
        <v>99999</v>
      </c>
      <c r="AJ12" s="595">
        <f t="shared" ca="1" si="31"/>
        <v>1.0212000000000001</v>
      </c>
      <c r="AK12" s="596">
        <f t="shared" ca="1" si="25"/>
        <v>9</v>
      </c>
      <c r="AL12" s="594" t="str">
        <f t="shared" ca="1" si="10"/>
        <v/>
      </c>
      <c r="AM12" s="594" t="str">
        <f t="shared" ca="1" si="26"/>
        <v/>
      </c>
      <c r="AN12" s="597">
        <f t="shared" ca="1" si="27"/>
        <v>99999</v>
      </c>
      <c r="AO12" s="595">
        <f t="shared" ca="1" si="32"/>
        <v>1.0212000000000001</v>
      </c>
      <c r="AP12" s="596">
        <f t="shared" ca="1" si="28"/>
        <v>9</v>
      </c>
    </row>
    <row r="13" spans="1:42" s="2" customFormat="1" ht="12" thickTop="1" x14ac:dyDescent="0.25">
      <c r="B13" s="1">
        <f ca="1">$F$13*($F$13-1)</f>
        <v>2</v>
      </c>
      <c r="C13" s="1"/>
      <c r="D13" s="1"/>
      <c r="E13" s="1"/>
      <c r="F13" s="1">
        <f ca="1">9-COUNTBLANK($F$4:$F$12)</f>
        <v>2</v>
      </c>
      <c r="G13" s="1"/>
      <c r="H13" s="1"/>
      <c r="I13" s="1"/>
      <c r="J13" s="1"/>
      <c r="K13" s="24">
        <f ca="1">QUOTIENT(SUM(K4:K12),2)</f>
        <v>1</v>
      </c>
      <c r="L13" s="1"/>
      <c r="M13" s="1"/>
      <c r="N13" s="1"/>
      <c r="O13" s="1"/>
      <c r="P13" s="1"/>
      <c r="Q13" s="1"/>
      <c r="R13" s="1"/>
      <c r="S13" s="1"/>
      <c r="T13" s="1"/>
      <c r="U13" s="1"/>
      <c r="V13" s="1"/>
      <c r="Y13" s="1"/>
      <c r="Z13" s="1"/>
    </row>
    <row r="14" spans="1:42" s="2" customFormat="1" x14ac:dyDescent="0.25">
      <c r="O14" s="1"/>
      <c r="P14" s="1"/>
      <c r="Q14" s="1"/>
      <c r="R14" s="1"/>
      <c r="S14" s="1"/>
      <c r="T14" s="1"/>
      <c r="U14" s="1"/>
      <c r="V14" s="1"/>
      <c r="W14" s="1"/>
      <c r="Y14" s="1"/>
      <c r="Z14" s="1"/>
    </row>
    <row r="15" spans="1:42" s="2" customFormat="1" x14ac:dyDescent="0.25">
      <c r="O15" s="10"/>
      <c r="AD15" s="780" t="s">
        <v>190</v>
      </c>
      <c r="AE15" s="781"/>
      <c r="AF15" s="781"/>
      <c r="AG15" s="781"/>
      <c r="AH15" s="782"/>
      <c r="AI15" s="2" t="b">
        <f>(Einstellungen!$B$9=Sprache!$E$76)</f>
        <v>0</v>
      </c>
      <c r="AK15" s="48"/>
    </row>
    <row r="16" spans="1:42" s="2" customFormat="1" ht="15" thickBot="1" x14ac:dyDescent="0.3">
      <c r="B16" s="1" t="s">
        <v>6</v>
      </c>
      <c r="C16" s="23" t="s">
        <v>99</v>
      </c>
      <c r="D16" s="23" t="s">
        <v>105</v>
      </c>
      <c r="E16" s="23" t="s">
        <v>106</v>
      </c>
      <c r="F16" s="23" t="s">
        <v>107</v>
      </c>
      <c r="G16" s="23" t="s">
        <v>108</v>
      </c>
      <c r="H16" s="23" t="s">
        <v>109</v>
      </c>
      <c r="I16" s="23" t="s">
        <v>110</v>
      </c>
      <c r="J16" s="23" t="s">
        <v>111</v>
      </c>
      <c r="K16" s="23" t="s">
        <v>112</v>
      </c>
      <c r="L16" s="9" t="s">
        <v>113</v>
      </c>
      <c r="M16" s="23" t="s">
        <v>98</v>
      </c>
      <c r="N16" s="23" t="s">
        <v>15</v>
      </c>
      <c r="O16" s="27">
        <v>1</v>
      </c>
      <c r="P16" s="1">
        <v>2</v>
      </c>
      <c r="Q16" s="1">
        <v>3</v>
      </c>
      <c r="R16" s="1">
        <v>4</v>
      </c>
      <c r="S16" s="1">
        <v>5</v>
      </c>
      <c r="T16" s="1">
        <v>6</v>
      </c>
      <c r="U16" s="1">
        <v>7</v>
      </c>
      <c r="V16" s="1">
        <v>8</v>
      </c>
      <c r="W16" s="9" t="s">
        <v>100</v>
      </c>
      <c r="X16" s="184" t="s">
        <v>176</v>
      </c>
      <c r="Y16" s="9" t="s">
        <v>223</v>
      </c>
      <c r="Z16" s="184" t="s">
        <v>224</v>
      </c>
      <c r="AA16" s="1" t="s">
        <v>112</v>
      </c>
      <c r="AB16" s="1" t="s">
        <v>111</v>
      </c>
      <c r="AC16" s="1" t="s">
        <v>109</v>
      </c>
      <c r="AD16" s="240" t="s">
        <v>112</v>
      </c>
      <c r="AE16" s="244" t="s">
        <v>188</v>
      </c>
      <c r="AF16" s="1" t="s">
        <v>188</v>
      </c>
      <c r="AG16" s="1" t="s">
        <v>189</v>
      </c>
      <c r="AH16" s="184" t="s">
        <v>176</v>
      </c>
    </row>
    <row r="17" spans="2:80" s="2" customFormat="1" ht="12" thickTop="1" x14ac:dyDescent="0.25">
      <c r="C17" s="2" t="str">
        <f ca="1">$Q64</f>
        <v>Langenthal 2</v>
      </c>
      <c r="D17" s="1">
        <f t="shared" ref="D17:G25" ca="1" si="33">K4</f>
        <v>1</v>
      </c>
      <c r="E17" s="1">
        <f t="shared" ca="1" si="33"/>
        <v>0</v>
      </c>
      <c r="F17" s="1">
        <f t="shared" ca="1" si="33"/>
        <v>0</v>
      </c>
      <c r="G17" s="1">
        <f t="shared" ca="1" si="33"/>
        <v>1</v>
      </c>
      <c r="H17" s="1">
        <f t="shared" ref="H17:K25" ca="1" si="34">G4</f>
        <v>0</v>
      </c>
      <c r="I17" s="1">
        <f t="shared" ca="1" si="34"/>
        <v>7</v>
      </c>
      <c r="J17" s="1">
        <f t="shared" ca="1" si="34"/>
        <v>-7</v>
      </c>
      <c r="K17" s="1">
        <f t="shared" ca="1" si="34"/>
        <v>0</v>
      </c>
      <c r="L17" s="26">
        <f t="shared" ref="L17:L25" ca="1" si="35">K17*$F$64+(J17+$H$65)*$F$65+H17*$F$66</f>
        <v>493000</v>
      </c>
      <c r="M17" s="11">
        <f ca="1">IF($AI$15,COUNTIF($K$17:$K$25,K17),COUNTIF($L$17:$L$25,L17))</f>
        <v>1</v>
      </c>
      <c r="N17" s="11">
        <f t="array" aca="1" ref="N17" ca="1">IF($AI$15,SUM(($K$17:$K$25&gt;=K17)/COUNTIF($K$17:$K$25,$K$17:$K$25)),SUM(($L$17:$L$25&gt;=L17)/COUNTIF($L$17:$L$25,$L$17:$L$25)))</f>
        <v>2.9999999999999996</v>
      </c>
      <c r="O17" s="49" t="str">
        <f t="shared" ref="O17:O25" ca="1" si="36">IF(AND(M17&gt;1,N17=1),C17,"")</f>
        <v/>
      </c>
      <c r="P17" s="50" t="str">
        <f t="shared" ref="P17:P25" ca="1" si="37">IF(AND(M17&gt;1,N17=2),C17,"")</f>
        <v/>
      </c>
      <c r="Q17" s="50" t="str">
        <f t="shared" ref="Q17:Q25" ca="1" si="38">IF(AND(M17&gt;1,N17=3),C17,"")</f>
        <v/>
      </c>
      <c r="R17" s="50" t="str">
        <f t="shared" ref="R17:R25" ca="1" si="39">IF(AND(M17&gt;1,N17=4),C17,"")</f>
        <v/>
      </c>
      <c r="S17" s="50" t="str">
        <f t="shared" ref="S17:S25" ca="1" si="40">IF(AND(M17&gt;1,N17=5),C17,"")</f>
        <v/>
      </c>
      <c r="T17" s="50" t="str">
        <f t="shared" ref="T17:T25" ca="1" si="41">IF(AND($M17&gt;1,$N17=6),$C17,"")</f>
        <v/>
      </c>
      <c r="U17" s="50" t="str">
        <f t="shared" ref="U17:U25" ca="1" si="42">IF(AND($M17&gt;1,$N17=7),$C17,"")</f>
        <v/>
      </c>
      <c r="V17" s="51" t="str">
        <f t="shared" ref="V17:V25" ca="1" si="43">IF(AND($M17&gt;1,$N17=8),$C17,"")</f>
        <v/>
      </c>
      <c r="W17" s="59">
        <f ca="1">AA17*$F$64+(AB17+$H$65)*$F$65+AC17*$F$66</f>
        <v>500000</v>
      </c>
      <c r="X17" s="18">
        <f ca="1">RANK($L17,$L$17:$L$25)+RANK($W17,$W$17:$W$25)/100+(9-$Y17)/10000</f>
        <v>9.0108999999999995</v>
      </c>
      <c r="Y17" s="1">
        <f>'Endrunde 4'!$AF26</f>
        <v>0</v>
      </c>
      <c r="Z17" s="1">
        <f ca="1">RANK($W17,$W$17:$W$25)+(9-$Y17)/10</f>
        <v>1.9</v>
      </c>
      <c r="AA17" s="1">
        <f ca="1">SUM(E30:BP30)</f>
        <v>0</v>
      </c>
      <c r="AB17" s="1">
        <f ca="1">SUM(E41:BP41)</f>
        <v>0</v>
      </c>
      <c r="AC17" s="1">
        <f ca="1">SUM(E52:BP52)</f>
        <v>0</v>
      </c>
      <c r="AD17" s="239">
        <f ca="1">RANK($K17,$K$17:$K$25)</f>
        <v>2</v>
      </c>
      <c r="AE17" s="26">
        <f ca="1">(J17+$H$65)*$F$65+H17*$F$66</f>
        <v>493000</v>
      </c>
      <c r="AF17" s="1">
        <f ca="1">RANK($AE17,$AE$17:$AE$25)</f>
        <v>4</v>
      </c>
      <c r="AG17" s="1">
        <f ca="1">RANK($W17,$W$17:$W$25)</f>
        <v>1</v>
      </c>
      <c r="AH17" s="241">
        <f ca="1">AD17+AG17/100+AF17/10000+(10-Y17)/1000000</f>
        <v>2.0104099999999998</v>
      </c>
      <c r="AI17" s="1"/>
    </row>
    <row r="18" spans="2:80" s="2" customFormat="1" x14ac:dyDescent="0.25">
      <c r="C18" s="2" t="str">
        <f t="shared" ref="C18:C25" ca="1" si="44">$Q65</f>
        <v>Langenthal 11</v>
      </c>
      <c r="D18" s="1">
        <f t="shared" ca="1" si="33"/>
        <v>1</v>
      </c>
      <c r="E18" s="1">
        <f t="shared" ca="1" si="33"/>
        <v>1</v>
      </c>
      <c r="F18" s="1">
        <f t="shared" ca="1" si="33"/>
        <v>0</v>
      </c>
      <c r="G18" s="1">
        <f t="shared" ca="1" si="33"/>
        <v>0</v>
      </c>
      <c r="H18" s="1">
        <f t="shared" ca="1" si="34"/>
        <v>7</v>
      </c>
      <c r="I18" s="1">
        <f t="shared" ca="1" si="34"/>
        <v>0</v>
      </c>
      <c r="J18" s="1">
        <f t="shared" ca="1" si="34"/>
        <v>7</v>
      </c>
      <c r="K18" s="1">
        <f t="shared" ca="1" si="34"/>
        <v>3</v>
      </c>
      <c r="L18" s="26">
        <f t="shared" ca="1" si="35"/>
        <v>3507007</v>
      </c>
      <c r="M18" s="11">
        <f t="shared" ref="M18:M25" ca="1" si="45">IF($AI$15,COUNTIF($K$17:$K$25,K18),COUNTIF($L$17:$L$25,L18))</f>
        <v>1</v>
      </c>
      <c r="N18" s="11">
        <f t="array" aca="1" ref="N18" ca="1">IF($AI$15,SUM(($K$17:$K$25&gt;=K18)/COUNTIF($K$17:$K$25,$K$17:$K$25)),SUM(($L$17:$L$25&gt;=L18)/COUNTIF($L$17:$L$25,$L$17:$L$25)))</f>
        <v>1</v>
      </c>
      <c r="O18" s="4" t="str">
        <f t="shared" ca="1" si="36"/>
        <v/>
      </c>
      <c r="P18" s="2" t="str">
        <f t="shared" ca="1" si="37"/>
        <v/>
      </c>
      <c r="Q18" s="2" t="str">
        <f t="shared" ca="1" si="38"/>
        <v/>
      </c>
      <c r="R18" s="2" t="str">
        <f t="shared" ca="1" si="39"/>
        <v/>
      </c>
      <c r="S18" s="2" t="str">
        <f t="shared" ca="1" si="40"/>
        <v/>
      </c>
      <c r="T18" s="2" t="str">
        <f t="shared" ca="1" si="41"/>
        <v/>
      </c>
      <c r="U18" s="2" t="str">
        <f t="shared" ca="1" si="42"/>
        <v/>
      </c>
      <c r="V18" s="52" t="str">
        <f t="shared" ca="1" si="43"/>
        <v/>
      </c>
      <c r="W18" s="59">
        <f ca="1">AA18*$F$64+(AB18+$H$65)*$F$65+AC18*$F$66</f>
        <v>500000</v>
      </c>
      <c r="X18" s="19">
        <f t="shared" ref="X18:X25" ca="1" si="46">RANK($L18,$L$17:$L$25)+RANK($W18,$W$17:$W$25)/100+(9-$Y18)/10000</f>
        <v>1.0108999999999999</v>
      </c>
      <c r="Y18" s="1">
        <f>'Endrunde 4'!$AF27</f>
        <v>0</v>
      </c>
      <c r="Z18" s="1">
        <f t="shared" ref="Z18:Z25" ca="1" si="47">RANK($W18,$W$17:$W$25)+(9-$Y18)/10</f>
        <v>1.9</v>
      </c>
      <c r="AA18" s="1">
        <f t="shared" ref="AA18:AA25" ca="1" si="48">SUM(E31:BP31)</f>
        <v>0</v>
      </c>
      <c r="AB18" s="1">
        <f t="shared" ref="AB18:AB25" ca="1" si="49">SUM(E42:BP42)</f>
        <v>0</v>
      </c>
      <c r="AC18" s="1">
        <f t="shared" ref="AC18:AC25" ca="1" si="50">SUM(E53:BP53)</f>
        <v>0</v>
      </c>
      <c r="AD18" s="239">
        <f t="shared" ref="AD18:AD25" ca="1" si="51">RANK($K18,$K$17:$K$25)</f>
        <v>1</v>
      </c>
      <c r="AE18" s="26">
        <f ca="1">(J18+$H$65)*$F$65+H18*$F$66</f>
        <v>507007</v>
      </c>
      <c r="AF18" s="1">
        <f t="shared" ref="AF18:AF25" ca="1" si="52">RANK($AE18,$AE$17:$AE$25)</f>
        <v>1</v>
      </c>
      <c r="AG18" s="1">
        <f t="shared" ref="AG18:AG25" ca="1" si="53">RANK($W18,$W$17:$W$25)</f>
        <v>1</v>
      </c>
      <c r="AH18" s="242">
        <f t="shared" ref="AH18:AH25" ca="1" si="54">AD18+AG18/100+AF18/10000+(10-Y18)/1000000</f>
        <v>1.0101100000000001</v>
      </c>
      <c r="AI18" s="1"/>
    </row>
    <row r="19" spans="2:80" s="2" customFormat="1" x14ac:dyDescent="0.25">
      <c r="C19" s="2" t="str">
        <f t="shared" ca="1" si="44"/>
        <v/>
      </c>
      <c r="D19" s="1">
        <f t="shared" ca="1" si="33"/>
        <v>0</v>
      </c>
      <c r="E19" s="1">
        <f t="shared" ca="1" si="33"/>
        <v>0</v>
      </c>
      <c r="F19" s="1">
        <f t="shared" ca="1" si="33"/>
        <v>0</v>
      </c>
      <c r="G19" s="1">
        <f t="shared" ca="1" si="33"/>
        <v>0</v>
      </c>
      <c r="H19" s="1">
        <f t="shared" ca="1" si="34"/>
        <v>0</v>
      </c>
      <c r="I19" s="1">
        <f t="shared" ca="1" si="34"/>
        <v>0</v>
      </c>
      <c r="J19" s="1">
        <f t="shared" ca="1" si="34"/>
        <v>0</v>
      </c>
      <c r="K19" s="1">
        <f t="shared" ca="1" si="34"/>
        <v>0</v>
      </c>
      <c r="L19" s="26">
        <f t="shared" ca="1" si="35"/>
        <v>500000</v>
      </c>
      <c r="M19" s="11">
        <f t="shared" ca="1" si="45"/>
        <v>7</v>
      </c>
      <c r="N19" s="11">
        <f t="array" aca="1" ref="N19" ca="1">IF($AI$15,SUM(($K$17:$K$25&gt;=K19)/COUNTIF($K$17:$K$25,$K$17:$K$25)),SUM(($L$17:$L$25&gt;=L19)/COUNTIF($L$17:$L$25,$L$17:$L$25)))</f>
        <v>1.9999999999999996</v>
      </c>
      <c r="O19" s="4" t="str">
        <f t="shared" ca="1" si="36"/>
        <v/>
      </c>
      <c r="P19" s="2" t="str">
        <f t="shared" ca="1" si="37"/>
        <v/>
      </c>
      <c r="Q19" s="2" t="str">
        <f t="shared" ca="1" si="38"/>
        <v/>
      </c>
      <c r="R19" s="2" t="str">
        <f t="shared" ca="1" si="39"/>
        <v/>
      </c>
      <c r="S19" s="2" t="str">
        <f t="shared" ca="1" si="40"/>
        <v/>
      </c>
      <c r="T19" s="2" t="str">
        <f t="shared" ca="1" si="41"/>
        <v/>
      </c>
      <c r="U19" s="2" t="str">
        <f t="shared" ca="1" si="42"/>
        <v/>
      </c>
      <c r="V19" s="52" t="str">
        <f t="shared" ca="1" si="43"/>
        <v/>
      </c>
      <c r="W19" s="59">
        <f ca="1">AA19*$F$64+(AB19+$H$65)*$F$65+AC19*$F$66</f>
        <v>500000</v>
      </c>
      <c r="X19" s="19">
        <f t="shared" ca="1" si="46"/>
        <v>2.0108999999999999</v>
      </c>
      <c r="Y19" s="1">
        <f>'Endrunde 4'!$AF28</f>
        <v>0</v>
      </c>
      <c r="Z19" s="1">
        <f t="shared" ca="1" si="47"/>
        <v>1.9</v>
      </c>
      <c r="AA19" s="1">
        <f t="shared" ca="1" si="48"/>
        <v>0</v>
      </c>
      <c r="AB19" s="1">
        <f t="shared" ca="1" si="49"/>
        <v>0</v>
      </c>
      <c r="AC19" s="1">
        <f t="shared" ca="1" si="50"/>
        <v>0</v>
      </c>
      <c r="AD19" s="239">
        <f t="shared" ca="1" si="51"/>
        <v>2</v>
      </c>
      <c r="AE19" s="26">
        <f ca="1">(J19+$H$65)*$F$65+H19*$F$66</f>
        <v>500000</v>
      </c>
      <c r="AF19" s="1">
        <f t="shared" ca="1" si="52"/>
        <v>2</v>
      </c>
      <c r="AG19" s="1">
        <f t="shared" ca="1" si="53"/>
        <v>1</v>
      </c>
      <c r="AH19" s="242">
        <f t="shared" ca="1" si="54"/>
        <v>2.0102099999999998</v>
      </c>
      <c r="AI19" s="1"/>
    </row>
    <row r="20" spans="2:80" s="2" customFormat="1" x14ac:dyDescent="0.25">
      <c r="C20" s="2" t="str">
        <f t="shared" ca="1" si="44"/>
        <v/>
      </c>
      <c r="D20" s="1">
        <f t="shared" ca="1" si="33"/>
        <v>0</v>
      </c>
      <c r="E20" s="1">
        <f t="shared" ca="1" si="33"/>
        <v>0</v>
      </c>
      <c r="F20" s="1">
        <f t="shared" ca="1" si="33"/>
        <v>0</v>
      </c>
      <c r="G20" s="1">
        <f t="shared" ca="1" si="33"/>
        <v>0</v>
      </c>
      <c r="H20" s="1">
        <f t="shared" ca="1" si="34"/>
        <v>0</v>
      </c>
      <c r="I20" s="1">
        <f t="shared" ca="1" si="34"/>
        <v>0</v>
      </c>
      <c r="J20" s="1">
        <f t="shared" ca="1" si="34"/>
        <v>0</v>
      </c>
      <c r="K20" s="1">
        <f t="shared" ca="1" si="34"/>
        <v>0</v>
      </c>
      <c r="L20" s="26">
        <f t="shared" ca="1" si="35"/>
        <v>500000</v>
      </c>
      <c r="M20" s="11">
        <f t="shared" ca="1" si="45"/>
        <v>7</v>
      </c>
      <c r="N20" s="11">
        <f t="array" aca="1" ref="N20" ca="1">IF($AI$15,SUM(($K$17:$K$25&gt;=K20)/COUNTIF($K$17:$K$25,$K$17:$K$25)),SUM(($L$17:$L$25&gt;=L20)/COUNTIF($L$17:$L$25,$L$17:$L$25)))</f>
        <v>1.9999999999999996</v>
      </c>
      <c r="O20" s="4" t="str">
        <f t="shared" ca="1" si="36"/>
        <v/>
      </c>
      <c r="P20" s="2" t="str">
        <f t="shared" ca="1" si="37"/>
        <v/>
      </c>
      <c r="Q20" s="2" t="str">
        <f t="shared" ca="1" si="38"/>
        <v/>
      </c>
      <c r="R20" s="2" t="str">
        <f t="shared" ca="1" si="39"/>
        <v/>
      </c>
      <c r="S20" s="2" t="str">
        <f t="shared" ca="1" si="40"/>
        <v/>
      </c>
      <c r="T20" s="2" t="str">
        <f t="shared" ca="1" si="41"/>
        <v/>
      </c>
      <c r="U20" s="2" t="str">
        <f t="shared" ca="1" si="42"/>
        <v/>
      </c>
      <c r="V20" s="52" t="str">
        <f t="shared" ca="1" si="43"/>
        <v/>
      </c>
      <c r="W20" s="59">
        <f ca="1">AA20*$F$64+(AB20+$H$65)*$F$65+AC20*$F$66</f>
        <v>500000</v>
      </c>
      <c r="X20" s="19">
        <f t="shared" ca="1" si="46"/>
        <v>2.0108999999999999</v>
      </c>
      <c r="Y20" s="1">
        <f>'Endrunde 4'!$AF29</f>
        <v>0</v>
      </c>
      <c r="Z20" s="1">
        <f t="shared" ca="1" si="47"/>
        <v>1.9</v>
      </c>
      <c r="AA20" s="1">
        <f t="shared" ca="1" si="48"/>
        <v>0</v>
      </c>
      <c r="AB20" s="1">
        <f t="shared" ca="1" si="49"/>
        <v>0</v>
      </c>
      <c r="AC20" s="1">
        <f t="shared" ca="1" si="50"/>
        <v>0</v>
      </c>
      <c r="AD20" s="239">
        <f t="shared" ca="1" si="51"/>
        <v>2</v>
      </c>
      <c r="AE20" s="26">
        <f ca="1">(J20+$H$65)*$F$65+H20*$F$66</f>
        <v>500000</v>
      </c>
      <c r="AF20" s="1">
        <f t="shared" ca="1" si="52"/>
        <v>2</v>
      </c>
      <c r="AG20" s="1">
        <f t="shared" ca="1" si="53"/>
        <v>1</v>
      </c>
      <c r="AH20" s="242">
        <f t="shared" ca="1" si="54"/>
        <v>2.0102099999999998</v>
      </c>
      <c r="AI20" s="1"/>
    </row>
    <row r="21" spans="2:80" s="2" customFormat="1" x14ac:dyDescent="0.25">
      <c r="C21" s="2" t="str">
        <f t="shared" si="44"/>
        <v/>
      </c>
      <c r="D21" s="1">
        <f t="shared" ca="1" si="33"/>
        <v>0</v>
      </c>
      <c r="E21" s="1">
        <f t="shared" ca="1" si="33"/>
        <v>0</v>
      </c>
      <c r="F21" s="1">
        <f t="shared" ca="1" si="33"/>
        <v>0</v>
      </c>
      <c r="G21" s="1">
        <f t="shared" ca="1" si="33"/>
        <v>0</v>
      </c>
      <c r="H21" s="1">
        <f t="shared" ca="1" si="34"/>
        <v>0</v>
      </c>
      <c r="I21" s="1">
        <f t="shared" ca="1" si="34"/>
        <v>0</v>
      </c>
      <c r="J21" s="1">
        <f t="shared" ca="1" si="34"/>
        <v>0</v>
      </c>
      <c r="K21" s="1">
        <f t="shared" ca="1" si="34"/>
        <v>0</v>
      </c>
      <c r="L21" s="26">
        <f t="shared" ca="1" si="35"/>
        <v>500000</v>
      </c>
      <c r="M21" s="11">
        <f t="shared" ca="1" si="45"/>
        <v>7</v>
      </c>
      <c r="N21" s="11">
        <f t="array" aca="1" ref="N21" ca="1">IF($AI$15,SUM(($K$17:$K$25&gt;=K21)/COUNTIF($K$17:$K$25,$K$17:$K$25)),SUM(($L$17:$L$25&gt;=L21)/COUNTIF($L$17:$L$25,$L$17:$L$25)))</f>
        <v>1.9999999999999996</v>
      </c>
      <c r="O21" s="4" t="str">
        <f t="shared" ca="1" si="36"/>
        <v/>
      </c>
      <c r="P21" s="2" t="str">
        <f t="shared" ca="1" si="37"/>
        <v/>
      </c>
      <c r="Q21" s="2" t="str">
        <f t="shared" ca="1" si="38"/>
        <v/>
      </c>
      <c r="R21" s="2" t="str">
        <f t="shared" ca="1" si="39"/>
        <v/>
      </c>
      <c r="S21" s="2" t="str">
        <f t="shared" ca="1" si="40"/>
        <v/>
      </c>
      <c r="T21" s="2" t="str">
        <f t="shared" ca="1" si="41"/>
        <v/>
      </c>
      <c r="U21" s="2" t="str">
        <f t="shared" ca="1" si="42"/>
        <v/>
      </c>
      <c r="V21" s="52" t="str">
        <f t="shared" ca="1" si="43"/>
        <v/>
      </c>
      <c r="W21" s="59">
        <v>0</v>
      </c>
      <c r="X21" s="19">
        <f t="shared" ca="1" si="46"/>
        <v>2.0508999999999999</v>
      </c>
      <c r="Y21" s="1">
        <v>0</v>
      </c>
      <c r="Z21" s="1">
        <f t="shared" ca="1" si="47"/>
        <v>5.9</v>
      </c>
      <c r="AA21" s="1">
        <f t="shared" ca="1" si="48"/>
        <v>0</v>
      </c>
      <c r="AB21" s="1">
        <f t="shared" ca="1" si="49"/>
        <v>0</v>
      </c>
      <c r="AC21" s="1">
        <f t="shared" ca="1" si="50"/>
        <v>0</v>
      </c>
      <c r="AD21" s="239">
        <f t="shared" ca="1" si="51"/>
        <v>2</v>
      </c>
      <c r="AE21" s="26">
        <v>0</v>
      </c>
      <c r="AF21" s="1">
        <f t="shared" ca="1" si="52"/>
        <v>5</v>
      </c>
      <c r="AG21" s="1">
        <f t="shared" ca="1" si="53"/>
        <v>5</v>
      </c>
      <c r="AH21" s="242">
        <f t="shared" ca="1" si="54"/>
        <v>2.0505100000000001</v>
      </c>
      <c r="AI21" s="1"/>
    </row>
    <row r="22" spans="2:80" s="2" customFormat="1" x14ac:dyDescent="0.25">
      <c r="C22" s="2" t="str">
        <f t="shared" si="44"/>
        <v/>
      </c>
      <c r="D22" s="1">
        <f t="shared" ca="1" si="33"/>
        <v>0</v>
      </c>
      <c r="E22" s="1">
        <f t="shared" ca="1" si="33"/>
        <v>0</v>
      </c>
      <c r="F22" s="1">
        <f t="shared" ca="1" si="33"/>
        <v>0</v>
      </c>
      <c r="G22" s="1">
        <f t="shared" ca="1" si="33"/>
        <v>0</v>
      </c>
      <c r="H22" s="1">
        <f t="shared" ca="1" si="34"/>
        <v>0</v>
      </c>
      <c r="I22" s="1">
        <f t="shared" ca="1" si="34"/>
        <v>0</v>
      </c>
      <c r="J22" s="1">
        <f t="shared" ca="1" si="34"/>
        <v>0</v>
      </c>
      <c r="K22" s="1">
        <f t="shared" ca="1" si="34"/>
        <v>0</v>
      </c>
      <c r="L22" s="26">
        <f t="shared" ca="1" si="35"/>
        <v>500000</v>
      </c>
      <c r="M22" s="11">
        <f t="shared" ca="1" si="45"/>
        <v>7</v>
      </c>
      <c r="N22" s="11">
        <f t="array" aca="1" ref="N22" ca="1">IF($AI$15,SUM(($K$17:$K$25&gt;=K22)/COUNTIF($K$17:$K$25,$K$17:$K$25)),SUM(($L$17:$L$25&gt;=L22)/COUNTIF($L$17:$L$25,$L$17:$L$25)))</f>
        <v>1.9999999999999996</v>
      </c>
      <c r="O22" s="4" t="str">
        <f t="shared" ca="1" si="36"/>
        <v/>
      </c>
      <c r="P22" s="2" t="str">
        <f t="shared" ca="1" si="37"/>
        <v/>
      </c>
      <c r="Q22" s="2" t="str">
        <f t="shared" ca="1" si="38"/>
        <v/>
      </c>
      <c r="R22" s="2" t="str">
        <f t="shared" ca="1" si="39"/>
        <v/>
      </c>
      <c r="S22" s="2" t="str">
        <f t="shared" ca="1" si="40"/>
        <v/>
      </c>
      <c r="T22" s="2" t="str">
        <f t="shared" ca="1" si="41"/>
        <v/>
      </c>
      <c r="U22" s="2" t="str">
        <f t="shared" ca="1" si="42"/>
        <v/>
      </c>
      <c r="V22" s="52" t="str">
        <f t="shared" ca="1" si="43"/>
        <v/>
      </c>
      <c r="W22" s="59">
        <v>0</v>
      </c>
      <c r="X22" s="19">
        <f t="shared" ca="1" si="46"/>
        <v>2.0508999999999999</v>
      </c>
      <c r="Y22" s="1">
        <v>0</v>
      </c>
      <c r="Z22" s="1">
        <f t="shared" ca="1" si="47"/>
        <v>5.9</v>
      </c>
      <c r="AA22" s="1">
        <f t="shared" ca="1" si="48"/>
        <v>0</v>
      </c>
      <c r="AB22" s="1">
        <f t="shared" ca="1" si="49"/>
        <v>0</v>
      </c>
      <c r="AC22" s="1">
        <f t="shared" ca="1" si="50"/>
        <v>0</v>
      </c>
      <c r="AD22" s="239">
        <f t="shared" ca="1" si="51"/>
        <v>2</v>
      </c>
      <c r="AE22" s="26">
        <v>0</v>
      </c>
      <c r="AF22" s="1">
        <f t="shared" ca="1" si="52"/>
        <v>5</v>
      </c>
      <c r="AG22" s="1">
        <f t="shared" ca="1" si="53"/>
        <v>5</v>
      </c>
      <c r="AH22" s="242">
        <f t="shared" ca="1" si="54"/>
        <v>2.0505100000000001</v>
      </c>
      <c r="AI22" s="1"/>
    </row>
    <row r="23" spans="2:80" s="2" customFormat="1" x14ac:dyDescent="0.25">
      <c r="C23" s="2" t="str">
        <f t="shared" si="44"/>
        <v/>
      </c>
      <c r="D23" s="1">
        <f t="shared" ca="1" si="33"/>
        <v>0</v>
      </c>
      <c r="E23" s="1">
        <f t="shared" ca="1" si="33"/>
        <v>0</v>
      </c>
      <c r="F23" s="1">
        <f t="shared" ca="1" si="33"/>
        <v>0</v>
      </c>
      <c r="G23" s="1">
        <f t="shared" ca="1" si="33"/>
        <v>0</v>
      </c>
      <c r="H23" s="1">
        <f t="shared" ca="1" si="34"/>
        <v>0</v>
      </c>
      <c r="I23" s="1">
        <f t="shared" ca="1" si="34"/>
        <v>0</v>
      </c>
      <c r="J23" s="1">
        <f t="shared" ca="1" si="34"/>
        <v>0</v>
      </c>
      <c r="K23" s="1">
        <f t="shared" ca="1" si="34"/>
        <v>0</v>
      </c>
      <c r="L23" s="26">
        <f t="shared" ca="1" si="35"/>
        <v>500000</v>
      </c>
      <c r="M23" s="11">
        <f t="shared" ca="1" si="45"/>
        <v>7</v>
      </c>
      <c r="N23" s="11">
        <f t="array" aca="1" ref="N23" ca="1">IF($AI$15,SUM(($K$17:$K$25&gt;=K23)/COUNTIF($K$17:$K$25,$K$17:$K$25)),SUM(($L$17:$L$25&gt;=L23)/COUNTIF($L$17:$L$25,$L$17:$L$25)))</f>
        <v>1.9999999999999996</v>
      </c>
      <c r="O23" s="4" t="str">
        <f t="shared" ca="1" si="36"/>
        <v/>
      </c>
      <c r="P23" s="2" t="str">
        <f t="shared" ca="1" si="37"/>
        <v/>
      </c>
      <c r="Q23" s="2" t="str">
        <f t="shared" ca="1" si="38"/>
        <v/>
      </c>
      <c r="R23" s="2" t="str">
        <f t="shared" ca="1" si="39"/>
        <v/>
      </c>
      <c r="S23" s="2" t="str">
        <f t="shared" ca="1" si="40"/>
        <v/>
      </c>
      <c r="T23" s="2" t="str">
        <f t="shared" ca="1" si="41"/>
        <v/>
      </c>
      <c r="U23" s="2" t="str">
        <f t="shared" ca="1" si="42"/>
        <v/>
      </c>
      <c r="V23" s="52" t="str">
        <f t="shared" ca="1" si="43"/>
        <v/>
      </c>
      <c r="W23" s="59">
        <v>0</v>
      </c>
      <c r="X23" s="19">
        <f t="shared" ca="1" si="46"/>
        <v>2.0508999999999999</v>
      </c>
      <c r="Y23" s="1">
        <v>0</v>
      </c>
      <c r="Z23" s="1">
        <f t="shared" ca="1" si="47"/>
        <v>5.9</v>
      </c>
      <c r="AA23" s="1">
        <f t="shared" ca="1" si="48"/>
        <v>0</v>
      </c>
      <c r="AB23" s="1">
        <f t="shared" ca="1" si="49"/>
        <v>0</v>
      </c>
      <c r="AC23" s="1">
        <f t="shared" ca="1" si="50"/>
        <v>0</v>
      </c>
      <c r="AD23" s="239">
        <f t="shared" ca="1" si="51"/>
        <v>2</v>
      </c>
      <c r="AE23" s="26">
        <v>0</v>
      </c>
      <c r="AF23" s="1">
        <f t="shared" ca="1" si="52"/>
        <v>5</v>
      </c>
      <c r="AG23" s="1">
        <f t="shared" ca="1" si="53"/>
        <v>5</v>
      </c>
      <c r="AH23" s="242">
        <f t="shared" ca="1" si="54"/>
        <v>2.0505100000000001</v>
      </c>
      <c r="AI23" s="1"/>
    </row>
    <row r="24" spans="2:80" s="2" customFormat="1" x14ac:dyDescent="0.25">
      <c r="C24" s="2" t="str">
        <f t="shared" si="44"/>
        <v/>
      </c>
      <c r="D24" s="1">
        <f t="shared" ca="1" si="33"/>
        <v>0</v>
      </c>
      <c r="E24" s="1">
        <f t="shared" ca="1" si="33"/>
        <v>0</v>
      </c>
      <c r="F24" s="1">
        <f t="shared" ca="1" si="33"/>
        <v>0</v>
      </c>
      <c r="G24" s="1">
        <f t="shared" ca="1" si="33"/>
        <v>0</v>
      </c>
      <c r="H24" s="1">
        <f t="shared" ca="1" si="34"/>
        <v>0</v>
      </c>
      <c r="I24" s="1">
        <f t="shared" ca="1" si="34"/>
        <v>0</v>
      </c>
      <c r="J24" s="1">
        <f t="shared" ca="1" si="34"/>
        <v>0</v>
      </c>
      <c r="K24" s="1">
        <f t="shared" ca="1" si="34"/>
        <v>0</v>
      </c>
      <c r="L24" s="26">
        <f t="shared" ca="1" si="35"/>
        <v>500000</v>
      </c>
      <c r="M24" s="11">
        <f t="shared" ca="1" si="45"/>
        <v>7</v>
      </c>
      <c r="N24" s="11">
        <f t="array" aca="1" ref="N24" ca="1">IF($AI$15,SUM(($K$17:$K$25&gt;=K24)/COUNTIF($K$17:$K$25,$K$17:$K$25)),SUM(($L$17:$L$25&gt;=L24)/COUNTIF($L$17:$L$25,$L$17:$L$25)))</f>
        <v>1.9999999999999996</v>
      </c>
      <c r="O24" s="4" t="str">
        <f t="shared" ca="1" si="36"/>
        <v/>
      </c>
      <c r="P24" s="2" t="str">
        <f t="shared" ca="1" si="37"/>
        <v/>
      </c>
      <c r="Q24" s="2" t="str">
        <f t="shared" ca="1" si="38"/>
        <v/>
      </c>
      <c r="R24" s="2" t="str">
        <f t="shared" ca="1" si="39"/>
        <v/>
      </c>
      <c r="S24" s="2" t="str">
        <f t="shared" ca="1" si="40"/>
        <v/>
      </c>
      <c r="T24" s="2" t="str">
        <f t="shared" ca="1" si="41"/>
        <v/>
      </c>
      <c r="U24" s="2" t="str">
        <f t="shared" ca="1" si="42"/>
        <v/>
      </c>
      <c r="V24" s="52" t="str">
        <f t="shared" ca="1" si="43"/>
        <v/>
      </c>
      <c r="W24" s="59">
        <v>0</v>
      </c>
      <c r="X24" s="19">
        <f t="shared" ca="1" si="46"/>
        <v>2.0508999999999999</v>
      </c>
      <c r="Y24" s="1">
        <v>0</v>
      </c>
      <c r="Z24" s="1">
        <f t="shared" ca="1" si="47"/>
        <v>5.9</v>
      </c>
      <c r="AA24" s="1">
        <f t="shared" ca="1" si="48"/>
        <v>0</v>
      </c>
      <c r="AB24" s="1">
        <f t="shared" ca="1" si="49"/>
        <v>0</v>
      </c>
      <c r="AC24" s="1">
        <f t="shared" ca="1" si="50"/>
        <v>0</v>
      </c>
      <c r="AD24" s="239">
        <f t="shared" ca="1" si="51"/>
        <v>2</v>
      </c>
      <c r="AE24" s="26">
        <v>0</v>
      </c>
      <c r="AF24" s="1">
        <f t="shared" ca="1" si="52"/>
        <v>5</v>
      </c>
      <c r="AG24" s="1">
        <f t="shared" ca="1" si="53"/>
        <v>5</v>
      </c>
      <c r="AH24" s="242">
        <f t="shared" ca="1" si="54"/>
        <v>2.0505100000000001</v>
      </c>
      <c r="AI24" s="1"/>
    </row>
    <row r="25" spans="2:80" s="2" customFormat="1" ht="12" thickBot="1" x14ac:dyDescent="0.3">
      <c r="C25" s="2" t="str">
        <f t="shared" si="44"/>
        <v/>
      </c>
      <c r="D25" s="1">
        <f t="shared" ca="1" si="33"/>
        <v>0</v>
      </c>
      <c r="E25" s="1">
        <f t="shared" ca="1" si="33"/>
        <v>0</v>
      </c>
      <c r="F25" s="1">
        <f t="shared" ca="1" si="33"/>
        <v>0</v>
      </c>
      <c r="G25" s="1">
        <f t="shared" ca="1" si="33"/>
        <v>0</v>
      </c>
      <c r="H25" s="1">
        <f t="shared" ca="1" si="34"/>
        <v>0</v>
      </c>
      <c r="I25" s="1">
        <f t="shared" ca="1" si="34"/>
        <v>0</v>
      </c>
      <c r="J25" s="1">
        <f t="shared" ca="1" si="34"/>
        <v>0</v>
      </c>
      <c r="K25" s="1">
        <f t="shared" ca="1" si="34"/>
        <v>0</v>
      </c>
      <c r="L25" s="26">
        <f t="shared" ca="1" si="35"/>
        <v>500000</v>
      </c>
      <c r="M25" s="11">
        <f t="shared" ca="1" si="45"/>
        <v>7</v>
      </c>
      <c r="N25" s="11">
        <f t="array" aca="1" ref="N25" ca="1">IF($AI$15,SUM(($K$17:$K$25&gt;=K25)/COUNTIF($K$17:$K$25,$K$17:$K$25)),SUM(($L$17:$L$25&gt;=L25)/COUNTIF($L$17:$L$25,$L$17:$L$25)))</f>
        <v>1.9999999999999996</v>
      </c>
      <c r="O25" s="53" t="str">
        <f t="shared" ca="1" si="36"/>
        <v/>
      </c>
      <c r="P25" s="54" t="str">
        <f t="shared" ca="1" si="37"/>
        <v/>
      </c>
      <c r="Q25" s="54" t="str">
        <f t="shared" ca="1" si="38"/>
        <v/>
      </c>
      <c r="R25" s="54" t="str">
        <f t="shared" ca="1" si="39"/>
        <v/>
      </c>
      <c r="S25" s="54" t="str">
        <f t="shared" ca="1" si="40"/>
        <v/>
      </c>
      <c r="T25" s="54" t="str">
        <f t="shared" ca="1" si="41"/>
        <v/>
      </c>
      <c r="U25" s="54" t="str">
        <f t="shared" ca="1" si="42"/>
        <v/>
      </c>
      <c r="V25" s="55" t="str">
        <f t="shared" ca="1" si="43"/>
        <v/>
      </c>
      <c r="W25" s="59">
        <v>0</v>
      </c>
      <c r="X25" s="20">
        <f t="shared" ca="1" si="46"/>
        <v>2.0508999999999999</v>
      </c>
      <c r="Y25" s="1">
        <v>0</v>
      </c>
      <c r="Z25" s="1">
        <f t="shared" ca="1" si="47"/>
        <v>5.9</v>
      </c>
      <c r="AA25" s="1">
        <f t="shared" ca="1" si="48"/>
        <v>0</v>
      </c>
      <c r="AB25" s="1">
        <f t="shared" ca="1" si="49"/>
        <v>0</v>
      </c>
      <c r="AC25" s="1">
        <f t="shared" ca="1" si="50"/>
        <v>0</v>
      </c>
      <c r="AD25" s="239">
        <f t="shared" ca="1" si="51"/>
        <v>2</v>
      </c>
      <c r="AE25" s="26">
        <v>0</v>
      </c>
      <c r="AF25" s="1">
        <f t="shared" ca="1" si="52"/>
        <v>5</v>
      </c>
      <c r="AG25" s="1">
        <f t="shared" ca="1" si="53"/>
        <v>5</v>
      </c>
      <c r="AH25" s="243">
        <f t="shared" ca="1" si="54"/>
        <v>2.0505100000000001</v>
      </c>
      <c r="AI25" s="1"/>
    </row>
    <row r="26" spans="2:80" s="2" customFormat="1" ht="12" thickTop="1" x14ac:dyDescent="0.25">
      <c r="O26" s="1"/>
      <c r="P26" s="1"/>
      <c r="Q26" s="1"/>
      <c r="R26" s="1"/>
      <c r="S26" s="1"/>
      <c r="T26" s="1"/>
      <c r="U26" s="1"/>
      <c r="V26" s="1"/>
    </row>
    <row r="27" spans="2:80" s="2" customFormat="1" x14ac:dyDescent="0.25">
      <c r="O27" s="1"/>
      <c r="P27" s="1"/>
      <c r="Q27" s="1"/>
      <c r="R27" s="1"/>
      <c r="S27" s="1"/>
      <c r="T27" s="1"/>
      <c r="U27" s="1"/>
      <c r="V27" s="1"/>
    </row>
    <row r="28" spans="2:80" s="2" customFormat="1" ht="12" thickBot="1" x14ac:dyDescent="0.3">
      <c r="B28" s="3" t="s">
        <v>101</v>
      </c>
    </row>
    <row r="29" spans="2:80" s="2" customFormat="1" ht="12" thickTop="1" x14ac:dyDescent="0.25">
      <c r="B29" s="2" t="s">
        <v>97</v>
      </c>
      <c r="E29" s="776">
        <v>1</v>
      </c>
      <c r="F29" s="773"/>
      <c r="G29" s="773"/>
      <c r="H29" s="773"/>
      <c r="I29" s="773"/>
      <c r="J29" s="773"/>
      <c r="K29" s="773"/>
      <c r="L29" s="775"/>
      <c r="M29" s="772">
        <v>2</v>
      </c>
      <c r="N29" s="773"/>
      <c r="O29" s="773"/>
      <c r="P29" s="773"/>
      <c r="Q29" s="773"/>
      <c r="R29" s="773"/>
      <c r="S29" s="773"/>
      <c r="T29" s="775"/>
      <c r="U29" s="772">
        <v>3</v>
      </c>
      <c r="V29" s="773"/>
      <c r="W29" s="773"/>
      <c r="X29" s="773"/>
      <c r="Y29" s="773"/>
      <c r="Z29" s="773"/>
      <c r="AA29" s="773"/>
      <c r="AB29" s="775"/>
      <c r="AC29" s="772">
        <v>4</v>
      </c>
      <c r="AD29" s="773"/>
      <c r="AE29" s="773"/>
      <c r="AF29" s="773"/>
      <c r="AG29" s="773"/>
      <c r="AH29" s="773"/>
      <c r="AI29" s="773"/>
      <c r="AJ29" s="775"/>
      <c r="AK29" s="772">
        <v>5</v>
      </c>
      <c r="AL29" s="773"/>
      <c r="AM29" s="773"/>
      <c r="AN29" s="773"/>
      <c r="AO29" s="773"/>
      <c r="AP29" s="773"/>
      <c r="AQ29" s="773"/>
      <c r="AR29" s="775"/>
      <c r="AS29" s="772">
        <v>6</v>
      </c>
      <c r="AT29" s="773"/>
      <c r="AU29" s="773"/>
      <c r="AV29" s="773"/>
      <c r="AW29" s="773"/>
      <c r="AX29" s="773"/>
      <c r="AY29" s="773"/>
      <c r="AZ29" s="775"/>
      <c r="BA29" s="772">
        <v>7</v>
      </c>
      <c r="BB29" s="773"/>
      <c r="BC29" s="773"/>
      <c r="BD29" s="773"/>
      <c r="BE29" s="773"/>
      <c r="BF29" s="773"/>
      <c r="BG29" s="773"/>
      <c r="BH29" s="775"/>
      <c r="BI29" s="772">
        <v>8</v>
      </c>
      <c r="BJ29" s="773"/>
      <c r="BK29" s="773"/>
      <c r="BL29" s="773"/>
      <c r="BM29" s="773"/>
      <c r="BN29" s="773"/>
      <c r="BO29" s="773"/>
      <c r="BP29" s="774"/>
      <c r="BQ29" s="1"/>
      <c r="BR29" s="3" t="s">
        <v>96</v>
      </c>
      <c r="BS29" s="2" t="str">
        <f ca="1">$F$4</f>
        <v>Langenthal 2</v>
      </c>
      <c r="BT29" s="2" t="str">
        <f ca="1">$F$5</f>
        <v>Langenthal 11</v>
      </c>
      <c r="BU29" s="2" t="str">
        <f ca="1">$F$6</f>
        <v/>
      </c>
      <c r="BV29" s="2" t="str">
        <f ca="1">$F$7</f>
        <v/>
      </c>
      <c r="BW29" s="2" t="str">
        <f>$F$8</f>
        <v/>
      </c>
      <c r="BX29" s="2" t="str">
        <f>$F$9</f>
        <v/>
      </c>
      <c r="BY29" s="2" t="str">
        <f>$F$10</f>
        <v/>
      </c>
      <c r="BZ29" s="2" t="str">
        <f>$F$11</f>
        <v/>
      </c>
      <c r="CA29" s="2" t="str">
        <f>$F$12</f>
        <v/>
      </c>
      <c r="CB29" s="48"/>
    </row>
    <row r="30" spans="2:80" s="2" customFormat="1" x14ac:dyDescent="0.25">
      <c r="C30" s="2" t="str">
        <f ca="1">$Q64</f>
        <v>Langenthal 2</v>
      </c>
      <c r="E30" s="12">
        <f t="array" aca="1" ref="E30" ca="1">IF(O17=C17,SUM(IF(($BR$52:$BR$60=C17)*($BS$51:$CA$51=O18),$BS$52:$CA$60)),0)</f>
        <v>0</v>
      </c>
      <c r="F30" s="2">
        <f t="array" aca="1" ref="F30" ca="1">IF(O17=C17,SUM(IF(($BR$52:$BR$60=C17)*($BS$51:$CA$51=O19),$BS$52:$CA$60)),0)</f>
        <v>0</v>
      </c>
      <c r="G30" s="2">
        <f t="array" aca="1" ref="G30" ca="1">IF(O17=C17,SUM(IF(($BR$52:$BR$60=C17)*($BS$51:$CA$51=O20),$BS$52:$CA$60)),0)</f>
        <v>0</v>
      </c>
      <c r="H30" s="2">
        <f t="array" aca="1" ref="H30" ca="1">IF(O17=C17,SUM(IF(($BR$52:$BR$60=C17)*($BS$51:$CA$51=O21),$BS$52:$CA$60)),0)</f>
        <v>0</v>
      </c>
      <c r="I30" s="2">
        <f t="array" aca="1" ref="I30" ca="1">IF(O17=C17,SUM(IF(($BR$52:$BR$60=C17)*($BS$51:$CA$51=O22),$BS$52:$CA$60)),0)</f>
        <v>0</v>
      </c>
      <c r="J30" s="2">
        <f t="array" aca="1" ref="J30" ca="1">IF(O17=C17,SUM(IF(($BR$52:$BR$60=C17)*($BS$51:$CA$51=O23),$BS$52:$CA$60)),0)</f>
        <v>0</v>
      </c>
      <c r="K30" s="2">
        <f t="array" aca="1" ref="K30" ca="1">IF(O17=C17,SUM(IF(($BR$52:$BR$60=C17)*($BS$51:$CA$51=O$24),$BS$52:$CA$60)),0)</f>
        <v>0</v>
      </c>
      <c r="L30" s="2">
        <f t="array" aca="1" ref="L30" ca="1">IF(O17=C17,SUM(IF(($BR$52:$BR$60=C17)*($BS$51:$CA$51=O$25),$BS$52:$CA$60)),0)</f>
        <v>0</v>
      </c>
      <c r="M30" s="4">
        <f t="array" aca="1" ref="M30" ca="1">IF(P17=C17,SUM(IF(($BR$52:$BR$60=C17)*($BS$51:$CA$51=P18),$BS$52:$CA$60)),0)</f>
        <v>0</v>
      </c>
      <c r="N30" s="2">
        <f t="array" aca="1" ref="N30" ca="1">IF(P17=C17,SUM(IF(($BR$52:$BR$60=C17)*($BS$51:$CA$51=P19),$BS$52:$CA$60)),0)</f>
        <v>0</v>
      </c>
      <c r="O30" s="2">
        <f t="array" aca="1" ref="O30" ca="1">IF(P17=C17,SUM(IF(($BR$52:$BR$60=C17)*($BS$51:$CA$51=P20),$BS$52:$CA$60)),0)</f>
        <v>0</v>
      </c>
      <c r="P30" s="2">
        <f t="array" aca="1" ref="P30" ca="1">IF(P17=C17,SUM(IF(($BR$52:$BR$60=C17)*($BS$51:$CA$51=P21),$BS$52:$CA$60)),0)</f>
        <v>0</v>
      </c>
      <c r="Q30" s="2">
        <f t="array" aca="1" ref="Q30" ca="1">IF(P17=C17,SUM(IF(($BR$52:$BR$60=C17)*($BS$51:$CA$51=P22),$BS$52:$CA$60)),0)</f>
        <v>0</v>
      </c>
      <c r="R30" s="2">
        <f t="array" aca="1" ref="R30" ca="1">IF(P17=C17,SUM(IF(($BR$52:$BR$60=C17)*($BS$51:$CA$51=P23),$BS$52:$CA$60)),0)</f>
        <v>0</v>
      </c>
      <c r="S30" s="2">
        <f t="array" aca="1" ref="S30" ca="1">IF(P17=C17,SUM(IF(($BR$52:$BR$60=C17)*($BS$51:$CA$51=P$24),$BS$52:$CA$60)),0)</f>
        <v>0</v>
      </c>
      <c r="T30" s="2">
        <f t="array" aca="1" ref="T30" ca="1">IF(P17=C17,SUM(IF(($BR$52:$BR$60=C17)*($BS$51:$CA$51=P$25),$BS$52:$CA$60)),0)</f>
        <v>0</v>
      </c>
      <c r="U30" s="4">
        <f t="array" aca="1" ref="U30" ca="1">IF(Q17=C17,SUM(IF(($BR$52:$BR$60=C17)*($BS$51:$CA$51=Q18),$BS$52:$CA$60)),0)</f>
        <v>0</v>
      </c>
      <c r="V30" s="2">
        <f t="array" aca="1" ref="V30" ca="1">IF(Q17=C17,SUM(IF(($BR$52:$BR$60=C17)*($BS$51:$CA$51=Q19),$BS$52:$CA$60)),0)</f>
        <v>0</v>
      </c>
      <c r="W30" s="2">
        <f t="array" aca="1" ref="W30" ca="1">IF(Q17=C17,SUM(IF(($BR$52:$BR$60=C17)*($BS$51:$CA$51=Q20),$BS$52:$CA$60)),0)</f>
        <v>0</v>
      </c>
      <c r="X30" s="2">
        <f t="array" aca="1" ref="X30" ca="1">IF(Q17=C17,SUM(IF(($BR$52:$BR$60=C17)*($BS$51:$CA$51=Q21),$BS$52:$CA$60)),0)</f>
        <v>0</v>
      </c>
      <c r="Y30" s="2">
        <f t="array" aca="1" ref="Y30" ca="1">IF(Q17=C17,SUM(IF(($BR$52:$BR$60=C17)*($BS$51:$CA$51=Q22),$BS$52:$CA$60)),0)</f>
        <v>0</v>
      </c>
      <c r="Z30" s="2">
        <f t="array" aca="1" ref="Z30" ca="1">IF(Q17=C17,SUM(IF(($BR$52:$BR$60=C17)*($BS$51:$CA$51=Q23),$BS$52:$CA$60)),0)</f>
        <v>0</v>
      </c>
      <c r="AA30" s="2">
        <f t="array" aca="1" ref="AA30" ca="1">IF(Q17=C17,SUM(IF(($BR$52:$BR$60=C17)*($BS$51:$CA$51=Q$24),$BS$52:$CA$60)),0)</f>
        <v>0</v>
      </c>
      <c r="AB30" s="2">
        <f t="array" aca="1" ref="AB30" ca="1">IF(Q17=C17,SUM(IF(($BR$52:$BR$60=C17)*($BS$51:$CA$51=Q$25),$BS$52:$CA$60)),0)</f>
        <v>0</v>
      </c>
      <c r="AC30" s="4">
        <f t="array" aca="1" ref="AC30" ca="1">IF(R17=C17,SUM(IF(($BR$52:$BR$60=C17)*($BS$51:$CA$51=R18),$BS$52:$CA$60)),0)</f>
        <v>0</v>
      </c>
      <c r="AD30" s="2">
        <f t="array" aca="1" ref="AD30" ca="1">IF(R17=C17,SUM(IF(($BR$52:$BR$60=C17)*($BS$51:$CA$51=R19),$BS$52:$CA$60)),0)</f>
        <v>0</v>
      </c>
      <c r="AE30" s="2">
        <f t="array" aca="1" ref="AE30" ca="1">IF(R17=C17,SUM(IF(($BR$52:$BR$60=C17)*($BS$51:$CA$51=R20),$BS$52:$CA$60)),0)</f>
        <v>0</v>
      </c>
      <c r="AF30" s="2">
        <f t="array" aca="1" ref="AF30" ca="1">IF(R17=C17,SUM(IF(($BR$52:$BR$60=C17)*($BS$51:$CA$51=R21),$BS$52:$CA$60)),0)</f>
        <v>0</v>
      </c>
      <c r="AG30" s="2">
        <f t="array" aca="1" ref="AG30" ca="1">IF(R17=C17,SUM(IF(($BR$52:$BR$60=C17)*($BS$51:$CA$51=R22),$BS$52:$CA$60)),0)</f>
        <v>0</v>
      </c>
      <c r="AH30" s="2">
        <f t="array" aca="1" ref="AH30" ca="1">IF(R17=C17,SUM(IF(($BR$52:$BR$60=C17)*($BS$51:$CA$51=R23),$BS$52:$CA$60)),0)</f>
        <v>0</v>
      </c>
      <c r="AI30" s="2">
        <f t="array" aca="1" ref="AI30" ca="1">IF(R17=C17,SUM(IF(($BR$52:$BR$60=C17)*($BS$51:$CA$51=R$24),$BS$52:$CA$60)),0)</f>
        <v>0</v>
      </c>
      <c r="AJ30" s="2">
        <f t="array" aca="1" ref="AJ30" ca="1">IF(R17=C17,SUM(IF(($BR$52:$BR$60=C17)*($BS$51:$CA$51=R$25),$BS$52:$CA$60)),0)</f>
        <v>0</v>
      </c>
      <c r="AK30" s="4">
        <f t="array" aca="1" ref="AK30" ca="1">IF(S17=C17,SUM(IF(($BR$52:$BR$60=C17)*($BS$51:$CA$51=S18),$BS$52:$CA$60)),0)</f>
        <v>0</v>
      </c>
      <c r="AL30" s="2">
        <f t="array" aca="1" ref="AL30" ca="1">IF(S17=C17,SUM(IF(($BR$52:$BR$60=C17)*($BS$51:$CA$51=S19),$BS$52:$CA$60)),0)</f>
        <v>0</v>
      </c>
      <c r="AM30" s="2">
        <f t="array" aca="1" ref="AM30" ca="1">IF(S17=C17,SUM(IF(($BR$52:$BR$60=C17)*($BS$51:$CA$51=S20),$BS$52:$CA$60)),0)</f>
        <v>0</v>
      </c>
      <c r="AN30" s="2">
        <f t="array" aca="1" ref="AN30" ca="1">IF(S17=C17,SUM(IF(($BR$52:$BR$60=C17)*($BS$51:$CA$51=S21),$BS$52:$CA$60)),0)</f>
        <v>0</v>
      </c>
      <c r="AO30" s="2">
        <f t="array" aca="1" ref="AO30" ca="1">IF(S17=C17,SUM(IF(($BR$52:$BR$60=C17)*($BS$51:$CA$51=S22),$BS$52:$CA$60)),0)</f>
        <v>0</v>
      </c>
      <c r="AP30" s="2">
        <f t="array" aca="1" ref="AP30" ca="1">IF(S17=C17,SUM(IF(($BR$52:$BR$60=C17)*($BS$51:$CA$51=S23),$BS$52:$CA$60)),0)</f>
        <v>0</v>
      </c>
      <c r="AQ30" s="2">
        <f t="array" aca="1" ref="AQ30" ca="1">IF(S17=C17,SUM(IF(($BR$52:$BR$60=C17)*($BS$51:$CA$51=S$24),$BS$52:$CA$60)),0)</f>
        <v>0</v>
      </c>
      <c r="AR30" s="2">
        <f t="array" aca="1" ref="AR30" ca="1">IF(S17=C17,SUM(IF(($BR$52:$BR$60=C17)*($BS$51:$CA$51=S$25),$BS$52:$CA$60)),0)</f>
        <v>0</v>
      </c>
      <c r="AS30" s="4">
        <f t="array" aca="1" ref="AS30" ca="1">IF(T17=C17,SUM(IF(($BR$52:$BR$60=C17)*($BS$51:$CA$51=T18),$BS$52:$CA$60)),0)</f>
        <v>0</v>
      </c>
      <c r="AT30" s="2">
        <f t="array" aca="1" ref="AT30" ca="1">IF(T17=C17,SUM(IF(($BR$52:$BR$60=C17)*($BS$51:$CA$51=T19),$BS$52:$CA$60)),0)</f>
        <v>0</v>
      </c>
      <c r="AU30" s="2">
        <f t="array" aca="1" ref="AU30" ca="1">IF(T17=C17,SUM(IF(($BR$52:$BR$60=C17)*($BS$51:$CA$51=T20),$BS$52:$CA$60)),0)</f>
        <v>0</v>
      </c>
      <c r="AV30" s="2">
        <f t="array" aca="1" ref="AV30" ca="1">IF(T17=C17,SUM(IF(($BR$52:$BR$60=C17)*($BS$51:$CA$51=T21),$BS$52:$CA$60)),0)</f>
        <v>0</v>
      </c>
      <c r="AW30" s="2">
        <f t="array" aca="1" ref="AW30" ca="1">IF(T17=C17,SUM(IF(($BR$52:$BR$60=C17)*($BS$51:$CA$51=T22),$BS$52:$CA$60)),0)</f>
        <v>0</v>
      </c>
      <c r="AX30" s="2">
        <f t="array" aca="1" ref="AX30" ca="1">IF(T17=C17,SUM(IF(($BR$52:$BR$60=C17)*($BS$51:$CA$51=T23),$BS$52:$CA$60)),0)</f>
        <v>0</v>
      </c>
      <c r="AY30" s="2">
        <f t="array" aca="1" ref="AY30" ca="1">IF(T17=C17,SUM(IF(($BR$52:$BR$60=C17)*($BS$51:$CA$51=T$24),$BS$52:$CA$60)),0)</f>
        <v>0</v>
      </c>
      <c r="AZ30" s="2">
        <f t="array" aca="1" ref="AZ30" ca="1">IF(T17=C17,SUM(IF(($BR$52:$BR$60=C17)*($BS$51:$CA$51=T$25),$BS$52:$CA$60)),0)</f>
        <v>0</v>
      </c>
      <c r="BA30" s="4">
        <f t="array" aca="1" ref="BA30" ca="1">IF(U17=C17,SUM(IF(($BR$52:$BR$60=C17)*($BS$51:$CA$51=U$18),$BS$52:$CA$60)),0)</f>
        <v>0</v>
      </c>
      <c r="BB30" s="2">
        <f t="array" aca="1" ref="BB30" ca="1">IF(U17=C17,SUM(IF(($BR$52:$BR$60=C17)*($BS$51:$CA$51=U$19),$BS$52:$CA$60)),0)</f>
        <v>0</v>
      </c>
      <c r="BC30" s="2">
        <f t="array" aca="1" ref="BC30" ca="1">IF(U17=C17,SUM(IF(($BR$52:$BR$60=C17)*($BS$51:$CA$51=U$20),$BS$52:$CA$60)),0)</f>
        <v>0</v>
      </c>
      <c r="BD30" s="2">
        <f t="array" aca="1" ref="BD30" ca="1">IF(U17=C17,SUM(IF(($BR$52:$BR$60=C17)*($BS$51:$CA$51=U$21),$BS$52:$CA$60)),0)</f>
        <v>0</v>
      </c>
      <c r="BE30" s="2">
        <f t="array" aca="1" ref="BE30" ca="1">IF(U17=C17,SUM(IF(($BR$52:$BR$60=C17)*($BS$51:$CA$51=U$22),$BS$52:$CA$60)),0)</f>
        <v>0</v>
      </c>
      <c r="BF30" s="2">
        <f t="array" aca="1" ref="BF30" ca="1">IF(U17=C17,SUM(IF(($BR$52:$BR$60=C17)*($BS$51:$CA$51=U$23),$BS$52:$CA$60)),0)</f>
        <v>0</v>
      </c>
      <c r="BG30" s="2">
        <f t="array" aca="1" ref="BG30" ca="1">IF(U17=C17,SUM(IF(($BR$52:$BR$60=C17)*($BS$51:$CA$51=U$24),$BS$52:$CA$60)),0)</f>
        <v>0</v>
      </c>
      <c r="BH30" s="2">
        <f t="array" aca="1" ref="BH30" ca="1">IF(U17=C17,SUM(IF(($BR$52:$BR$60=C17)*($BS$51:$CA$51=U$25),$BS$52:$CA$60)),0)</f>
        <v>0</v>
      </c>
      <c r="BI30" s="4">
        <f t="array" aca="1" ref="BI30" ca="1">IF(V17=C17,SUM(IF(($BR$52:$BR$60=C17)*($BS$51:$CA$51=V$18),$BS$52:$CA$60)),0)</f>
        <v>0</v>
      </c>
      <c r="BJ30" s="2">
        <f t="array" aca="1" ref="BJ30" ca="1">IF(V17=C17,SUM(IF(($BR$52:$BR$60=C17)*($BS$51:$CA$51=V$19),$BS$52:$CA$60)),0)</f>
        <v>0</v>
      </c>
      <c r="BK30" s="2">
        <f t="array" aca="1" ref="BK30" ca="1">IF(V17=C17,SUM(IF(($BR$52:$BR$60=C17)*($BS$51:$CA$51=V$20),$BS$52:$CA$60)),0)</f>
        <v>0</v>
      </c>
      <c r="BL30" s="2">
        <f t="array" aca="1" ref="BL30" ca="1">IF(V17=C17,SUM(IF(($BR$52:$BR$60=C17)*($BS$51:$CA$51=V$21),$BS$52:$CA$60)),0)</f>
        <v>0</v>
      </c>
      <c r="BM30" s="2">
        <f t="array" aca="1" ref="BM30" ca="1">IF(V17=C17,SUM(IF(($BR$52:$BR$60=C17)*($BS$51:$CA$51=V$22),$BS$52:$CA$60)),0)</f>
        <v>0</v>
      </c>
      <c r="BN30" s="2">
        <f t="array" aca="1" ref="BN30" ca="1">IF(V17=C17,SUM(IF(($BR$52:$BR$60=C17)*($BS$51:$CA$51=V$23),$BS$52:$CA$60)),0)</f>
        <v>0</v>
      </c>
      <c r="BO30" s="2">
        <f t="array" aca="1" ref="BO30" ca="1">IF(V17=C17,SUM(IF(($BR$52:$BR$60=C17)*($BS$51:$CA$51=V$24),$BS$52:$CA$60)),0)</f>
        <v>0</v>
      </c>
      <c r="BP30" s="13">
        <f t="array" aca="1" ref="BP30" ca="1">IF(V17=C17,SUM(IF(($BR$52:$BR$60=C17)*($BS$51:$CA$51=V$25),$BS$52:$CA$60)),0)</f>
        <v>0</v>
      </c>
      <c r="BR30" s="2" t="str">
        <f t="shared" ref="BR30:BR38" ca="1" si="55">F4</f>
        <v>Langenthal 2</v>
      </c>
      <c r="BS30" s="5"/>
      <c r="BT30" s="6">
        <f t="shared" ref="BT30:CA32" ca="1" si="56">SUMIFS($X$64:$X$135,$V$64:$V$135,$BR30,$W$64:$W$135,BT$29)+SUMIFS($Y$64:$Y$135,$W$64:$W$135,$BR30,$V$64:$V$135,BT$29)</f>
        <v>0</v>
      </c>
      <c r="BU30" s="6">
        <f t="shared" ca="1" si="56"/>
        <v>0</v>
      </c>
      <c r="BV30" s="6">
        <f t="shared" ca="1" si="56"/>
        <v>0</v>
      </c>
      <c r="BW30" s="6">
        <f t="shared" ca="1" si="56"/>
        <v>0</v>
      </c>
      <c r="BX30" s="6">
        <f t="shared" ca="1" si="56"/>
        <v>0</v>
      </c>
      <c r="BY30" s="6">
        <f t="shared" ca="1" si="56"/>
        <v>0</v>
      </c>
      <c r="BZ30" s="6">
        <f t="shared" ca="1" si="56"/>
        <v>0</v>
      </c>
      <c r="CA30" s="6">
        <f t="shared" ca="1" si="56"/>
        <v>0</v>
      </c>
    </row>
    <row r="31" spans="2:80" s="2" customFormat="1" x14ac:dyDescent="0.25">
      <c r="C31" s="2" t="str">
        <f t="shared" ref="C31:C38" ca="1" si="57">$Q65</f>
        <v>Langenthal 11</v>
      </c>
      <c r="E31" s="12">
        <f t="array" aca="1" ref="E31" ca="1">IF(O18=C18,SUM(IF(($BR$52:$BR$60=C18)*($BS$51:$CA$51=O17),$BS$52:$CA$60)),0)</f>
        <v>0</v>
      </c>
      <c r="F31" s="2">
        <f t="array" aca="1" ref="F31" ca="1">IF(O18=C18,SUM(IF(($BR$52:$BR$60=C18)*($BS$51:$CA$51=O19),$BS$52:$CA$60)),0)</f>
        <v>0</v>
      </c>
      <c r="G31" s="2">
        <f t="array" aca="1" ref="G31" ca="1">IF(O18=C18,SUM(IF(($BR$52:$BR$60=C18)*($BS$51:$CA$51=O20),$BS$52:$CA$60)),0)</f>
        <v>0</v>
      </c>
      <c r="H31" s="2">
        <f t="array" aca="1" ref="H31" ca="1">IF(O18=C18,SUM(IF(($BR$52:$BR$60=C18)*($BS$51:$CA$51=O21),$BS$52:$CA$60)),0)</f>
        <v>0</v>
      </c>
      <c r="I31" s="2">
        <f t="array" aca="1" ref="I31" ca="1">IF(O18=C18,SUM(IF(($BR$52:$BR$60=C18)*($BS$51:$CA$51=O22),$BS$52:$CA$60)),0)</f>
        <v>0</v>
      </c>
      <c r="J31" s="2">
        <f t="array" aca="1" ref="J31" ca="1">IF(O18=C18,SUM(IF(($BR$52:$BR$60=C18)*($BS$51:$CA$51=O23),$BS$52:$CA$60)),0)</f>
        <v>0</v>
      </c>
      <c r="K31" s="2">
        <f t="array" aca="1" ref="K31" ca="1">IF(O18=C18,SUM(IF(($BR$52:$BR$60=C18)*($BS$51:$CA$51=O$24),$BS$52:$CA$60)),0)</f>
        <v>0</v>
      </c>
      <c r="L31" s="2">
        <f t="array" aca="1" ref="L31" ca="1">IF(O18=C18,SUM(IF(($BR$52:$BR$60=C18)*($BS$51:$CA$51=O$25),$BS$52:$CA$60)),0)</f>
        <v>0</v>
      </c>
      <c r="M31" s="4">
        <f t="array" aca="1" ref="M31" ca="1">IF(P18=C18,SUM(IF(($BR$52:$BR$60=C18)*($BS$51:$CA$51=P17),$BS$52:$CA$60)),0)</f>
        <v>0</v>
      </c>
      <c r="N31" s="2">
        <f t="array" aca="1" ref="N31" ca="1">IF(P18=C18,SUM(IF(($BR$52:$BR$60=C18)*($BS$51:$CA$51=P19),$BS$52:$CA$60)),0)</f>
        <v>0</v>
      </c>
      <c r="O31" s="2">
        <f t="array" aca="1" ref="O31" ca="1">IF(P18=C18,SUM(IF(($BR$52:$BR$60=C18)*($BS$51:$CA$51=P20),$BS$52:$CA$60)),0)</f>
        <v>0</v>
      </c>
      <c r="P31" s="2">
        <f t="array" aca="1" ref="P31" ca="1">IF(P18=C18,SUM(IF(($BR$52:$BR$60=C18)*($BS$51:$CA$51=P21),$BS$52:$CA$60)),0)</f>
        <v>0</v>
      </c>
      <c r="Q31" s="2">
        <f t="array" aca="1" ref="Q31" ca="1">IF(P18=C18,SUM(IF(($BR$52:$BR$60=C18)*($BS$51:$CA$51=P22),$BS$52:$CA$60)),0)</f>
        <v>0</v>
      </c>
      <c r="R31" s="2">
        <f t="array" aca="1" ref="R31" ca="1">IF(P18=C18,SUM(IF(($BR$52:$BR$60=C18)*($BS$51:$CA$51=P23),$BS$52:$CA$60)),0)</f>
        <v>0</v>
      </c>
      <c r="S31" s="2">
        <f t="array" aca="1" ref="S31" ca="1">IF(P18=C18,SUM(IF(($BR$52:$BR$60=C18)*($BS$51:$CA$51=P$24),$BS$52:$CA$60)),0)</f>
        <v>0</v>
      </c>
      <c r="T31" s="2">
        <f t="array" aca="1" ref="T31" ca="1">IF(P18=C18,SUM(IF(($BR$52:$BR$60=C18)*($BS$51:$CA$51=P$25),$BS$52:$CA$60)),0)</f>
        <v>0</v>
      </c>
      <c r="U31" s="4">
        <f t="array" aca="1" ref="U31" ca="1">IF(Q18=C18,SUM(IF(($BR$52:$BR$60=C18)*($BS$51:$CA$51=Q17),$BS$52:$CA$60)),0)</f>
        <v>0</v>
      </c>
      <c r="V31" s="2">
        <f t="array" aca="1" ref="V31" ca="1">IF(Q18=C18,SUM(IF(($BR$52:$BR$60=C18)*($BS$51:$CA$51=Q19),$BS$52:$CA$60)),0)</f>
        <v>0</v>
      </c>
      <c r="W31" s="2">
        <f t="array" aca="1" ref="W31" ca="1">IF(Q18=C18,SUM(IF(($BR$52:$BR$60=C18)*($BS$51:$CA$51=Q20),$BS$52:$CA$60)),0)</f>
        <v>0</v>
      </c>
      <c r="X31" s="2">
        <f t="array" aca="1" ref="X31" ca="1">IF(Q18=C18,SUM(IF(($BR$52:$BR$60=C18)*($BS$51:$CA$51=Q21),$BS$52:$CA$60)),0)</f>
        <v>0</v>
      </c>
      <c r="Y31" s="2">
        <f t="array" aca="1" ref="Y31" ca="1">IF(Q18=C18,SUM(IF(($BR$52:$BR$60=C18)*($BS$51:$CA$51=Q22),$BS$52:$CA$60)),0)</f>
        <v>0</v>
      </c>
      <c r="Z31" s="2">
        <f t="array" aca="1" ref="Z31" ca="1">IF(Q18=C18,SUM(IF(($BR$52:$BR$60=C18)*($BS$51:$CA$51=Q23),$BS$52:$CA$60)),0)</f>
        <v>0</v>
      </c>
      <c r="AA31" s="2">
        <f t="array" aca="1" ref="AA31" ca="1">IF(Q18=C18,SUM(IF(($BR$52:$BR$60=C18)*($BS$51:$CA$51=Q$24),$BS$52:$CA$60)),0)</f>
        <v>0</v>
      </c>
      <c r="AB31" s="2">
        <f t="array" aca="1" ref="AB31" ca="1">IF(Q18=C18,SUM(IF(($BR$52:$BR$60=C18)*($BS$51:$CA$51=Q$25),$BS$52:$CA$60)),0)</f>
        <v>0</v>
      </c>
      <c r="AC31" s="4">
        <f t="array" aca="1" ref="AC31" ca="1">IF(R18=C18,SUM(IF(($BR$52:$BR$60=C18)*($BS$51:$CA$51=R17),$BS$52:$CA$60)),0)</f>
        <v>0</v>
      </c>
      <c r="AD31" s="2">
        <f t="array" aca="1" ref="AD31" ca="1">IF(R18=C18,SUM(IF(($BR$52:$BR$60=C18)*($BS$51:$CA$51=R19),$BS$52:$CA$60)),0)</f>
        <v>0</v>
      </c>
      <c r="AE31" s="2">
        <f t="array" aca="1" ref="AE31" ca="1">IF(R18=C18,SUM(IF(($BR$52:$BR$60=C18)*($BS$51:$CA$51=R20),$BS$52:$CA$60)),0)</f>
        <v>0</v>
      </c>
      <c r="AF31" s="2">
        <f t="array" aca="1" ref="AF31" ca="1">IF(R18=C18,SUM(IF(($BR$52:$BR$60=C18)*($BS$51:$CA$51=R21),$BS$52:$CA$60)),0)</f>
        <v>0</v>
      </c>
      <c r="AG31" s="2">
        <f t="array" aca="1" ref="AG31" ca="1">IF(R18=C18,SUM(IF(($BR$52:$BR$60=C18)*($BS$51:$CA$51=R22),$BS$52:$CA$60)),0)</f>
        <v>0</v>
      </c>
      <c r="AH31" s="2">
        <f t="array" aca="1" ref="AH31" ca="1">IF(R18=C18,SUM(IF(($BR$52:$BR$60=C18)*($BS$51:$CA$51=R23),$BS$52:$CA$60)),0)</f>
        <v>0</v>
      </c>
      <c r="AI31" s="2">
        <f t="array" aca="1" ref="AI31" ca="1">IF(R18=C18,SUM(IF(($BR$52:$BR$60=C18)*($BS$51:$CA$51=R$24),$BS$52:$CA$60)),0)</f>
        <v>0</v>
      </c>
      <c r="AJ31" s="2">
        <f t="array" aca="1" ref="AJ31" ca="1">IF(R18=C18,SUM(IF(($BR$52:$BR$60=C18)*($BS$51:$CA$51=R$25),$BS$52:$CA$60)),0)</f>
        <v>0</v>
      </c>
      <c r="AK31" s="4">
        <f t="array" aca="1" ref="AK31" ca="1">IF(S18=C18,SUM(IF(($BR$52:$BR$60=C18)*($BS$51:$CA$51=S17),$BS$52:$CA$60)),0)</f>
        <v>0</v>
      </c>
      <c r="AL31" s="2">
        <f t="array" aca="1" ref="AL31" ca="1">IF(S18=C18,SUM(IF(($BR$52:$BR$60=C18)*($BS$51:$CA$51=S19),$BS$52:$CA$60)),0)</f>
        <v>0</v>
      </c>
      <c r="AM31" s="2">
        <f t="array" aca="1" ref="AM31" ca="1">IF(S18=C18,SUM(IF(($BR$52:$BR$60=C18)*($BS$51:$CA$51=S20),$BS$52:$CA$60)),0)</f>
        <v>0</v>
      </c>
      <c r="AN31" s="2">
        <f t="array" aca="1" ref="AN31" ca="1">IF(S18=C18,SUM(IF(($BR$52:$BR$60=C18)*($BS$51:$CA$51=S21),$BS$52:$CA$60)),0)</f>
        <v>0</v>
      </c>
      <c r="AO31" s="2">
        <f t="array" aca="1" ref="AO31" ca="1">IF(S18=C18,SUM(IF(($BR$52:$BR$60=C18)*($BS$51:$CA$51=S22),$BS$52:$CA$60)),0)</f>
        <v>0</v>
      </c>
      <c r="AP31" s="2">
        <f t="array" aca="1" ref="AP31" ca="1">IF(S18=C18,SUM(IF(($BR$52:$BR$60=C18)*($BS$51:$CA$51=S23),$BS$52:$CA$60)),0)</f>
        <v>0</v>
      </c>
      <c r="AQ31" s="2">
        <f t="array" aca="1" ref="AQ31" ca="1">IF(S18=C18,SUM(IF(($BR$52:$BR$60=C18)*($BS$51:$CA$51=S$24),$BS$52:$CA$60)),0)</f>
        <v>0</v>
      </c>
      <c r="AR31" s="2">
        <f t="array" aca="1" ref="AR31" ca="1">IF(S18=C18,SUM(IF(($BR$52:$BR$60=C18)*($BS$51:$CA$51=S$25),$BS$52:$CA$60)),0)</f>
        <v>0</v>
      </c>
      <c r="AS31" s="4">
        <f t="array" aca="1" ref="AS31" ca="1">IF(T18=C18,SUM(IF(($BR$52:$BR$60=C18)*($BS$51:$CA$51=T17),$BS$52:$CA$60)),0)</f>
        <v>0</v>
      </c>
      <c r="AT31" s="2">
        <f t="array" aca="1" ref="AT31" ca="1">IF(T18=C18,SUM(IF(($BR$52:$BR$60=C18)*($BS$51:$CA$51=T19),$BS$52:$CA$60)),0)</f>
        <v>0</v>
      </c>
      <c r="AU31" s="2">
        <f t="array" aca="1" ref="AU31" ca="1">IF(T18=C18,SUM(IF(($BR$52:$BR$60=C18)*($BS$51:$CA$51=T20),$BS$52:$CA$60)),0)</f>
        <v>0</v>
      </c>
      <c r="AV31" s="2">
        <f t="array" aca="1" ref="AV31" ca="1">IF(T18=C18,SUM(IF(($BR$52:$BR$60=C18)*($BS$51:$CA$51=T21),$BS$52:$CA$60)),0)</f>
        <v>0</v>
      </c>
      <c r="AW31" s="2">
        <f t="array" aca="1" ref="AW31" ca="1">IF(T18=C18,SUM(IF(($BR$52:$BR$60=C18)*($BS$51:$CA$51=T22),$BS$52:$CA$60)),0)</f>
        <v>0</v>
      </c>
      <c r="AX31" s="2">
        <f t="array" aca="1" ref="AX31" ca="1">IF(T18=C18,SUM(IF(($BR$52:$BR$60=C18)*($BS$51:$CA$51=T23),$BS$52:$CA$60)),0)</f>
        <v>0</v>
      </c>
      <c r="AY31" s="2">
        <f t="array" aca="1" ref="AY31" ca="1">IF(T18=C18,SUM(IF(($BR$52:$BR$60=C18)*($BS$51:$CA$51=T$24),$BS$52:$CA$60)),0)</f>
        <v>0</v>
      </c>
      <c r="AZ31" s="2">
        <f t="array" aca="1" ref="AZ31" ca="1">IF(T18=C18,SUM(IF(($BR$52:$BR$60=C18)*($BS$51:$CA$51=T$25),$BS$52:$CA$60)),0)</f>
        <v>0</v>
      </c>
      <c r="BA31" s="4">
        <f t="array" aca="1" ref="BA31" ca="1">IF(U18=C18,SUM(IF(($BR$52:$BR$60=C18)*($BS$51:$CA$51=U$17),$BS$52:$CA$60)),0)</f>
        <v>0</v>
      </c>
      <c r="BB31" s="2">
        <f t="array" aca="1" ref="BB31" ca="1">IF(U18=C18,SUM(IF(($BR$52:$BR$60=C18)*($BS$51:$CA$51=U$19),$BS$52:$CA$60)),0)</f>
        <v>0</v>
      </c>
      <c r="BC31" s="2">
        <f t="array" aca="1" ref="BC31" ca="1">IF(U18=C18,SUM(IF(($BR$52:$BR$60=C18)*($BS$51:$CA$51=U$20),$BS$52:$CA$60)),0)</f>
        <v>0</v>
      </c>
      <c r="BD31" s="2">
        <f t="array" aca="1" ref="BD31" ca="1">IF(U18=C18,SUM(IF(($BR$52:$BR$60=C18)*($BS$51:$CA$51=U$21),$BS$52:$CA$60)),0)</f>
        <v>0</v>
      </c>
      <c r="BE31" s="2">
        <f t="array" aca="1" ref="BE31" ca="1">IF(U18=C18,SUM(IF(($BR$52:$BR$60=C18)*($BS$51:$CA$51=U$22),$BS$52:$CA$60)),0)</f>
        <v>0</v>
      </c>
      <c r="BF31" s="2">
        <f t="array" aca="1" ref="BF31" ca="1">IF(U18=C18,SUM(IF(($BR$52:$BR$60=C18)*($BS$51:$CA$51=U$23),$BS$52:$CA$60)),0)</f>
        <v>0</v>
      </c>
      <c r="BG31" s="2">
        <f t="array" aca="1" ref="BG31" ca="1">IF(U18=C18,SUM(IF(($BR$52:$BR$60=C18)*($BS$51:$CA$51=U$24),$BS$52:$CA$60)),0)</f>
        <v>0</v>
      </c>
      <c r="BH31" s="2">
        <f t="array" aca="1" ref="BH31" ca="1">IF(U18=C18,SUM(IF(($BR$52:$BR$60=C18)*($BS$51:$CA$51=U$25),$BS$52:$CA$60)),0)</f>
        <v>0</v>
      </c>
      <c r="BI31" s="4">
        <f t="array" aca="1" ref="BI31" ca="1">IF(V18=C18,SUM(IF(($BR$52:$BR$60=C18)*($BS$51:$CA$51=V$17),$BS$52:$CA$60)),0)</f>
        <v>0</v>
      </c>
      <c r="BJ31" s="2">
        <f t="array" aca="1" ref="BJ31" ca="1">IF(V18=C18,SUM(IF(($BR$52:$BR$60=C18)*($BS$51:$CA$51=V$19),$BS$52:$CA$60)),0)</f>
        <v>0</v>
      </c>
      <c r="BK31" s="2">
        <f t="array" aca="1" ref="BK31" ca="1">IF(V18=C18,SUM(IF(($BR$52:$BR$60=C18)*($BS$51:$CA$51=V$20),$BS$52:$CA$60)),0)</f>
        <v>0</v>
      </c>
      <c r="BL31" s="2">
        <f t="array" aca="1" ref="BL31" ca="1">IF(V18=C18,SUM(IF(($BR$52:$BR$60=C18)*($BS$51:$CA$51=V$21),$BS$52:$CA$60)),0)</f>
        <v>0</v>
      </c>
      <c r="BM31" s="2">
        <f t="array" aca="1" ref="BM31" ca="1">IF(V18=C18,SUM(IF(($BR$52:$BR$60=C18)*($BS$51:$CA$51=V$22),$BS$52:$CA$60)),0)</f>
        <v>0</v>
      </c>
      <c r="BN31" s="2">
        <f t="array" aca="1" ref="BN31" ca="1">IF(V18=C18,SUM(IF(($BR$52:$BR$60=C18)*($BS$51:$CA$51=V$23),$BS$52:$CA$60)),0)</f>
        <v>0</v>
      </c>
      <c r="BO31" s="2">
        <f t="array" aca="1" ref="BO31" ca="1">IF(V18=C18,SUM(IF(($BR$52:$BR$60=C18)*($BS$51:$CA$51=V$24),$BS$52:$CA$60)),0)</f>
        <v>0</v>
      </c>
      <c r="BP31" s="13">
        <f t="array" aca="1" ref="BP31" ca="1">IF(V18=C18,SUM(IF(($BR$52:$BR$60=C18)*($BS$51:$CA$51=V$25),$BS$52:$CA$60)),0)</f>
        <v>0</v>
      </c>
      <c r="BR31" s="2" t="str">
        <f t="shared" ca="1" si="55"/>
        <v>Langenthal 11</v>
      </c>
      <c r="BS31" s="7">
        <f t="shared" ref="BS31:BU38" ca="1" si="58">SUMIFS($X$64:$X$135,$V$64:$V$135,$BR31,$W$64:$W$135,BS$29)+SUMIFS($Y$64:$Y$135,$W$64:$W$135,$BR31,$V$64:$V$135,BS$29)</f>
        <v>7</v>
      </c>
      <c r="BT31" s="5"/>
      <c r="BU31" s="6">
        <f t="shared" ca="1" si="56"/>
        <v>0</v>
      </c>
      <c r="BV31" s="6">
        <f t="shared" ca="1" si="56"/>
        <v>0</v>
      </c>
      <c r="BW31" s="6">
        <f t="shared" ca="1" si="56"/>
        <v>0</v>
      </c>
      <c r="BX31" s="6">
        <f t="shared" ca="1" si="56"/>
        <v>0</v>
      </c>
      <c r="BY31" s="6">
        <f t="shared" ca="1" si="56"/>
        <v>0</v>
      </c>
      <c r="BZ31" s="6">
        <f t="shared" ca="1" si="56"/>
        <v>0</v>
      </c>
      <c r="CA31" s="6">
        <f t="shared" ca="1" si="56"/>
        <v>0</v>
      </c>
    </row>
    <row r="32" spans="2:80" s="2" customFormat="1" x14ac:dyDescent="0.25">
      <c r="C32" s="2" t="str">
        <f t="shared" ca="1" si="57"/>
        <v/>
      </c>
      <c r="E32" s="12">
        <f t="array" aca="1" ref="E32" ca="1">IF(O19=C19,SUM(IF(($BR$52:$BR$60=C19)*($BS$51:$CA$51=O17),$BS$52:$CA$60)),0)</f>
        <v>0</v>
      </c>
      <c r="F32" s="2">
        <f t="array" aca="1" ref="F32" ca="1">IF(O19=C19,SUM(IF(($BR$52:$BR$60=C19)*($BS$51:$CA$51=O18),$BS$52:$CA$60)),0)</f>
        <v>0</v>
      </c>
      <c r="G32" s="2">
        <f t="array" aca="1" ref="G32" ca="1">IF(O19=C19,SUM(IF(($BR$52:$BR$60=C19)*($BS$51:$CA$51=O20),$BS$52:$CA$60)),0)</f>
        <v>0</v>
      </c>
      <c r="H32" s="2">
        <f t="array" aca="1" ref="H32" ca="1">IF(O19=C19,SUM(IF(($BR$52:$BR$60=C19)*($BS$51:$CA$51=O21),$BS$52:$CA$60)),0)</f>
        <v>0</v>
      </c>
      <c r="I32" s="2">
        <f t="array" aca="1" ref="I32" ca="1">IF(O19=C19,SUM(IF(($BR$52:$BR$60=C19)*($BS$51:$CA$51=O22),$BS$52:$CA$60)),0)</f>
        <v>0</v>
      </c>
      <c r="J32" s="2">
        <f t="array" aca="1" ref="J32" ca="1">IF(O19=C19,SUM(IF(($BR$52:$BR$60=C19)*($BS$51:$CA$51=O23),$BS$52:$CA$60)),0)</f>
        <v>0</v>
      </c>
      <c r="K32" s="2">
        <f t="array" aca="1" ref="K32" ca="1">IF(O19=C19,SUM(IF(($BR$52:$BR$60=C19)*($BS$51:$CA$51=O$24),$BS$52:$CA$60)),0)</f>
        <v>0</v>
      </c>
      <c r="L32" s="2">
        <f t="array" aca="1" ref="L32" ca="1">IF(O19=C19,SUM(IF(($BR$52:$BR$60=C19)*($BS$51:$CA$51=O$25),$BS$52:$CA$60)),0)</f>
        <v>0</v>
      </c>
      <c r="M32" s="4">
        <f t="array" aca="1" ref="M32" ca="1">IF(P19=C19,SUM(IF(($BR$52:$BR$60=C19)*($BS$51:$CA$51=P17),$BS$52:$CA$60)),0)</f>
        <v>0</v>
      </c>
      <c r="N32" s="2">
        <f t="array" aca="1" ref="N32" ca="1">IF(P19=C19,SUM(IF(($BR$52:$BR$60=C19)*($BS$51:$CA$51=P18),$BS$52:$CA$60)),0)</f>
        <v>0</v>
      </c>
      <c r="O32" s="2">
        <f t="array" aca="1" ref="O32" ca="1">IF(P19=C19,SUM(IF(($BR$52:$BR$60=C19)*($BS$51:$CA$51=P20),$BS$52:$CA$60)),0)</f>
        <v>0</v>
      </c>
      <c r="P32" s="2">
        <f t="array" aca="1" ref="P32" ca="1">IF(P19=C19,SUM(IF(($BR$52:$BR$60=C19)*($BS$51:$CA$51=P21),$BS$52:$CA$60)),0)</f>
        <v>0</v>
      </c>
      <c r="Q32" s="2">
        <f t="array" aca="1" ref="Q32" ca="1">IF(P19=C19,SUM(IF(($BR$52:$BR$60=C19)*($BS$51:$CA$51=P22),$BS$52:$CA$60)),0)</f>
        <v>0</v>
      </c>
      <c r="R32" s="2">
        <f t="array" aca="1" ref="R32" ca="1">IF(P19=C19,SUM(IF(($BR$52:$BR$60=C19)*($BS$51:$CA$51=P23),$BS$52:$CA$60)),0)</f>
        <v>0</v>
      </c>
      <c r="S32" s="2">
        <f t="array" aca="1" ref="S32" ca="1">IF(P19=C19,SUM(IF(($BR$52:$BR$60=C19)*($BS$51:$CA$51=P$24),$BS$52:$CA$60)),0)</f>
        <v>0</v>
      </c>
      <c r="T32" s="2">
        <f t="array" aca="1" ref="T32" ca="1">IF(P19=C19,SUM(IF(($BR$52:$BR$60=C19)*($BS$51:$CA$51=P$25),$BS$52:$CA$60)),0)</f>
        <v>0</v>
      </c>
      <c r="U32" s="4">
        <f t="array" aca="1" ref="U32" ca="1">IF(Q19=C19,SUM(IF(($BR$52:$BR$60=C19)*($BS$51:$CA$51=Q17),$BS$52:$CA$60)),0)</f>
        <v>0</v>
      </c>
      <c r="V32" s="2">
        <f t="array" aca="1" ref="V32" ca="1">IF(Q19=C19,SUM(IF(($BR$52:$BR$60=C19)*($BS$51:$CA$51=Q18),$BS$52:$CA$60)),0)</f>
        <v>0</v>
      </c>
      <c r="W32" s="2">
        <f t="array" aca="1" ref="W32" ca="1">IF(Q19=C19,SUM(IF(($BR$52:$BR$60=C19)*($BS$51:$CA$51=Q20),$BS$52:$CA$60)),0)</f>
        <v>0</v>
      </c>
      <c r="X32" s="2">
        <f t="array" aca="1" ref="X32" ca="1">IF(Q19=C19,SUM(IF(($BR$52:$BR$60=C19)*($BS$51:$CA$51=Q21),$BS$52:$CA$60)),0)</f>
        <v>0</v>
      </c>
      <c r="Y32" s="2">
        <f t="array" aca="1" ref="Y32" ca="1">IF(Q19=C19,SUM(IF(($BR$52:$BR$60=C19)*($BS$51:$CA$51=Q22),$BS$52:$CA$60)),0)</f>
        <v>0</v>
      </c>
      <c r="Z32" s="2">
        <f t="array" aca="1" ref="Z32" ca="1">IF(Q19=C19,SUM(IF(($BR$52:$BR$60=C19)*($BS$51:$CA$51=Q23),$BS$52:$CA$60)),0)</f>
        <v>0</v>
      </c>
      <c r="AA32" s="2">
        <f t="array" aca="1" ref="AA32" ca="1">IF(Q19=C19,SUM(IF(($BR$52:$BR$60=C19)*($BS$51:$CA$51=Q$24),$BS$52:$CA$60)),0)</f>
        <v>0</v>
      </c>
      <c r="AB32" s="2">
        <f t="array" aca="1" ref="AB32" ca="1">IF(Q19=C19,SUM(IF(($BR$52:$BR$60=C19)*($BS$51:$CA$51=Q$25),$BS$52:$CA$60)),0)</f>
        <v>0</v>
      </c>
      <c r="AC32" s="4">
        <f t="array" aca="1" ref="AC32" ca="1">IF(R19=C19,SUM(IF(($BR$52:$BR$60=C19)*($BS$51:$CA$51=R17),$BS$52:$CA$60)),0)</f>
        <v>0</v>
      </c>
      <c r="AD32" s="2">
        <f t="array" aca="1" ref="AD32" ca="1">IF(R19=C19,SUM(IF(($BR$52:$BR$60=C19)*($BS$51:$CA$51=R18),$BS$52:$CA$60)),0)</f>
        <v>0</v>
      </c>
      <c r="AE32" s="2">
        <f t="array" aca="1" ref="AE32" ca="1">IF(R19=C19,SUM(IF(($BR$52:$BR$60=C19)*($BS$51:$CA$51=R20),$BS$52:$CA$60)),0)</f>
        <v>0</v>
      </c>
      <c r="AF32" s="2">
        <f t="array" aca="1" ref="AF32" ca="1">IF(R19=C19,SUM(IF(($BR$52:$BR$60=C19)*($BS$51:$CA$51=R21),$BS$52:$CA$60)),0)</f>
        <v>0</v>
      </c>
      <c r="AG32" s="2">
        <f t="array" aca="1" ref="AG32" ca="1">IF(R19=C19,SUM(IF(($BR$52:$BR$60=C19)*($BS$51:$CA$51=R22),$BS$52:$CA$60)),0)</f>
        <v>0</v>
      </c>
      <c r="AH32" s="2">
        <f t="array" aca="1" ref="AH32" ca="1">IF(R19=C19,SUM(IF(($BR$52:$BR$60=C19)*($BS$51:$CA$51=R23),$BS$52:$CA$60)),0)</f>
        <v>0</v>
      </c>
      <c r="AI32" s="2">
        <f t="array" aca="1" ref="AI32" ca="1">IF(R19=C19,SUM(IF(($BR$52:$BR$60=C19)*($BS$51:$CA$51=R$24),$BS$52:$CA$60)),0)</f>
        <v>0</v>
      </c>
      <c r="AJ32" s="2">
        <f t="array" aca="1" ref="AJ32" ca="1">IF(R19=C19,SUM(IF(($BR$52:$BR$60=C19)*($BS$51:$CA$51=R$25),$BS$52:$CA$60)),0)</f>
        <v>0</v>
      </c>
      <c r="AK32" s="4">
        <f t="array" aca="1" ref="AK32" ca="1">IF(S19=C19,SUM(IF(($BR$52:$BR$60=C19)*($BS$51:$CA$51=S17),$BS$52:$CA$60)),0)</f>
        <v>0</v>
      </c>
      <c r="AL32" s="2">
        <f t="array" aca="1" ref="AL32" ca="1">IF(S19=C19,SUM(IF(($BR$52:$BR$60=C19)*($BS$51:$CA$51=S18),$BS$52:$CA$60)),0)</f>
        <v>0</v>
      </c>
      <c r="AM32" s="2">
        <f t="array" aca="1" ref="AM32" ca="1">IF(S19=C19,SUM(IF(($BR$52:$BR$60=C19)*($BS$51:$CA$51=S20),$BS$52:$CA$60)),0)</f>
        <v>0</v>
      </c>
      <c r="AN32" s="2">
        <f t="array" aca="1" ref="AN32" ca="1">IF(S19=C19,SUM(IF(($BR$52:$BR$60=C19)*($BS$51:$CA$51=S21),$BS$52:$CA$60)),0)</f>
        <v>0</v>
      </c>
      <c r="AO32" s="2">
        <f t="array" aca="1" ref="AO32" ca="1">IF(S19=C19,SUM(IF(($BR$52:$BR$60=C19)*($BS$51:$CA$51=S22),$BS$52:$CA$60)),0)</f>
        <v>0</v>
      </c>
      <c r="AP32" s="2">
        <f t="array" aca="1" ref="AP32" ca="1">IF(S19=C19,SUM(IF(($BR$52:$BR$60=C19)*($BS$51:$CA$51=S23),$BS$52:$CA$60)),0)</f>
        <v>0</v>
      </c>
      <c r="AQ32" s="2">
        <f t="array" aca="1" ref="AQ32" ca="1">IF(S19=C19,SUM(IF(($BR$52:$BR$60=C19)*($BS$51:$CA$51=S$24),$BS$52:$CA$60)),0)</f>
        <v>0</v>
      </c>
      <c r="AR32" s="2">
        <f t="array" aca="1" ref="AR32" ca="1">IF(S19=C19,SUM(IF(($BR$52:$BR$60=C19)*($BS$51:$CA$51=S$25),$BS$52:$CA$60)),0)</f>
        <v>0</v>
      </c>
      <c r="AS32" s="4">
        <f t="array" aca="1" ref="AS32" ca="1">IF(T19=C19,SUM(IF(($BR$52:$BR$60=C19)*($BS$51:$CA$51=T17),$BS$52:$CA$60)),0)</f>
        <v>0</v>
      </c>
      <c r="AT32" s="2">
        <f t="array" aca="1" ref="AT32" ca="1">IF(T19=C19,SUM(IF(($BR$52:$BR$60=C19)*($BS$51:$CA$51=T18),$BS$52:$CA$60)),0)</f>
        <v>0</v>
      </c>
      <c r="AU32" s="2">
        <f t="array" aca="1" ref="AU32" ca="1">IF(T19=C19,SUM(IF(($BR$52:$BR$60=C19)*($BS$51:$CA$51=T20),$BS$52:$CA$60)),0)</f>
        <v>0</v>
      </c>
      <c r="AV32" s="2">
        <f t="array" aca="1" ref="AV32" ca="1">IF(T19=C19,SUM(IF(($BR$52:$BR$60=C19)*($BS$51:$CA$51=T21),$BS$52:$CA$60)),0)</f>
        <v>0</v>
      </c>
      <c r="AW32" s="2">
        <f t="array" aca="1" ref="AW32" ca="1">IF(T19=C19,SUM(IF(($BR$52:$BR$60=C19)*($BS$51:$CA$51=T22),$BS$52:$CA$60)),0)</f>
        <v>0</v>
      </c>
      <c r="AX32" s="2">
        <f t="array" aca="1" ref="AX32" ca="1">IF(T19=C19,SUM(IF(($BR$52:$BR$60=C19)*($BS$51:$CA$51=T23),$BS$52:$CA$60)),0)</f>
        <v>0</v>
      </c>
      <c r="AY32" s="2">
        <f t="array" aca="1" ref="AY32" ca="1">IF(T19=C19,SUM(IF(($BR$52:$BR$60=C19)*($BS$51:$CA$51=T$24),$BS$52:$CA$60)),0)</f>
        <v>0</v>
      </c>
      <c r="AZ32" s="2">
        <f t="array" aca="1" ref="AZ32" ca="1">IF(T19=C19,SUM(IF(($BR$52:$BR$60=C19)*($BS$51:$CA$51=T$25),$BS$52:$CA$60)),0)</f>
        <v>0</v>
      </c>
      <c r="BA32" s="4">
        <f t="array" aca="1" ref="BA32" ca="1">IF(U19=C19,SUM(IF(($BR$52:$BR$60=C19)*($BS$51:$CA$51=U$17),$BS$52:$CA$60)),0)</f>
        <v>0</v>
      </c>
      <c r="BB32" s="2">
        <f t="array" aca="1" ref="BB32" ca="1">IF(U19=C19,SUM(IF(($BR$52:$BR$60=C19)*($BS$51:$CA$51=U$18),$BS$52:$CA$60)),0)</f>
        <v>0</v>
      </c>
      <c r="BC32" s="2">
        <f t="array" aca="1" ref="BC32" ca="1">IF(U19=C19,SUM(IF(($BR$52:$BR$60=C19)*($BS$51:$CA$51=U$20),$BS$52:$CA$60)),0)</f>
        <v>0</v>
      </c>
      <c r="BD32" s="2">
        <f t="array" aca="1" ref="BD32" ca="1">IF(U19=C19,SUM(IF(($BR$52:$BR$60=C19)*($BS$51:$CA$51=U$21),$BS$52:$CA$60)),0)</f>
        <v>0</v>
      </c>
      <c r="BE32" s="2">
        <f t="array" aca="1" ref="BE32" ca="1">IF(U19=C19,SUM(IF(($BR$52:$BR$60=C19)*($BS$51:$CA$51=U$22),$BS$52:$CA$60)),0)</f>
        <v>0</v>
      </c>
      <c r="BF32" s="2">
        <f t="array" aca="1" ref="BF32" ca="1">IF(U19=C19,SUM(IF(($BR$52:$BR$60=C19)*($BS$51:$CA$51=U$23),$BS$52:$CA$60)),0)</f>
        <v>0</v>
      </c>
      <c r="BG32" s="2">
        <f t="array" aca="1" ref="BG32" ca="1">IF(U19=C19,SUM(IF(($BR$52:$BR$60=C19)*($BS$51:$CA$51=U$24),$BS$52:$CA$60)),0)</f>
        <v>0</v>
      </c>
      <c r="BH32" s="2">
        <f t="array" aca="1" ref="BH32" ca="1">IF(U19=C19,SUM(IF(($BR$52:$BR$60=C19)*($BS$51:$CA$51=U$25),$BS$52:$CA$60)),0)</f>
        <v>0</v>
      </c>
      <c r="BI32" s="4">
        <f t="array" aca="1" ref="BI32" ca="1">IF(V19=C19,SUM(IF(($BR$52:$BR$60=C19)*($BS$51:$CA$51=V$17),$BS$52:$CA$60)),0)</f>
        <v>0</v>
      </c>
      <c r="BJ32" s="2">
        <f t="array" aca="1" ref="BJ32" ca="1">IF(V19=C19,SUM(IF(($BR$52:$BR$60=C19)*($BS$51:$CA$51=V$18),$BS$52:$CA$60)),0)</f>
        <v>0</v>
      </c>
      <c r="BK32" s="2">
        <f t="array" aca="1" ref="BK32" ca="1">IF(V19=C19,SUM(IF(($BR$52:$BR$60=C19)*($BS$51:$CA$51=V$20),$BS$52:$CA$60)),0)</f>
        <v>0</v>
      </c>
      <c r="BL32" s="2">
        <f t="array" aca="1" ref="BL32" ca="1">IF(V19=C19,SUM(IF(($BR$52:$BR$60=C19)*($BS$51:$CA$51=V$21),$BS$52:$CA$60)),0)</f>
        <v>0</v>
      </c>
      <c r="BM32" s="2">
        <f t="array" aca="1" ref="BM32" ca="1">IF(V19=C19,SUM(IF(($BR$52:$BR$60=C19)*($BS$51:$CA$51=V$22),$BS$52:$CA$60)),0)</f>
        <v>0</v>
      </c>
      <c r="BN32" s="2">
        <f t="array" aca="1" ref="BN32" ca="1">IF(V19=C19,SUM(IF(($BR$52:$BR$60=C19)*($BS$51:$CA$51=V$23),$BS$52:$CA$60)),0)</f>
        <v>0</v>
      </c>
      <c r="BO32" s="2">
        <f t="array" aca="1" ref="BO32" ca="1">IF(V19=C19,SUM(IF(($BR$52:$BR$60=C19)*($BS$51:$CA$51=V$24),$BS$52:$CA$60)),0)</f>
        <v>0</v>
      </c>
      <c r="BP32" s="13">
        <f t="array" aca="1" ref="BP32" ca="1">IF(V19=C19,SUM(IF(($BR$52:$BR$60=C19)*($BS$51:$CA$51=V$25),$BS$52:$CA$60)),0)</f>
        <v>0</v>
      </c>
      <c r="BR32" s="2" t="str">
        <f t="shared" ca="1" si="55"/>
        <v/>
      </c>
      <c r="BS32" s="7">
        <f t="shared" ca="1" si="58"/>
        <v>0</v>
      </c>
      <c r="BT32" s="7">
        <f t="shared" ca="1" si="58"/>
        <v>0</v>
      </c>
      <c r="BU32" s="5"/>
      <c r="BV32" s="6">
        <f t="shared" ca="1" si="56"/>
        <v>0</v>
      </c>
      <c r="BW32" s="6">
        <f t="shared" ca="1" si="56"/>
        <v>0</v>
      </c>
      <c r="BX32" s="6">
        <f t="shared" ca="1" si="56"/>
        <v>0</v>
      </c>
      <c r="BY32" s="6">
        <f t="shared" ca="1" si="56"/>
        <v>0</v>
      </c>
      <c r="BZ32" s="6">
        <f t="shared" ca="1" si="56"/>
        <v>0</v>
      </c>
      <c r="CA32" s="6">
        <f t="shared" ca="1" si="56"/>
        <v>0</v>
      </c>
    </row>
    <row r="33" spans="2:79" s="2" customFormat="1" x14ac:dyDescent="0.25">
      <c r="C33" s="2" t="str">
        <f t="shared" ca="1" si="57"/>
        <v/>
      </c>
      <c r="E33" s="12">
        <f t="array" aca="1" ref="E33" ca="1">IF(O20=C20,SUM(IF(($BR$52:$BR$60=C20)*($BS$51:$CA$51=O17),$BS$52:$CA$60)),0)</f>
        <v>0</v>
      </c>
      <c r="F33" s="2">
        <f t="array" aca="1" ref="F33" ca="1">IF(O20=C20,SUM(IF(($BR$52:$BR$60=C20)*($BS$51:$CA$51=O18),$BS$52:$CA$60)),0)</f>
        <v>0</v>
      </c>
      <c r="G33" s="2">
        <f t="array" aca="1" ref="G33" ca="1">IF(O20=C20,SUM(IF(($BR$52:$BR$60=C20)*($BS$51:$CA$51=O19),$BS$52:$CA$60)),0)</f>
        <v>0</v>
      </c>
      <c r="H33" s="2">
        <f t="array" aca="1" ref="H33" ca="1">IF(O20=C20,SUM(IF(($BR$52:$BR$60=C20)*($BS$51:$CA$51=O21),$BS$52:$CA$60)),0)</f>
        <v>0</v>
      </c>
      <c r="I33" s="2">
        <f t="array" aca="1" ref="I33" ca="1">IF(O20=C20,SUM(IF(($BR$52:$BR$60=C20)*($BS$51:$CA$51=O22),$BS$52:$CA$60)),0)</f>
        <v>0</v>
      </c>
      <c r="J33" s="2">
        <f t="array" aca="1" ref="J33" ca="1">IF(O20=C20,SUM(IF(($BR$52:$BR$60=C20)*($BS$51:$CA$51=O23),$BS$52:$CA$60)),0)</f>
        <v>0</v>
      </c>
      <c r="K33" s="2">
        <f t="array" aca="1" ref="K33" ca="1">IF(O20=C20,SUM(IF(($BR$52:$BR$60=C20)*($BS$51:$CA$51=O$24),$BS$52:$CA$60)),0)</f>
        <v>0</v>
      </c>
      <c r="L33" s="2">
        <f t="array" aca="1" ref="L33" ca="1">IF(O20=C20,SUM(IF(($BR$52:$BR$60=C20)*($BS$51:$CA$51=O$25),$BS$52:$CA$60)),0)</f>
        <v>0</v>
      </c>
      <c r="M33" s="4">
        <f t="array" aca="1" ref="M33" ca="1">IF(P20=C20,SUM(IF(($BR$52:$BR$60=C20)*($BS$51:$CA$51=P17),$BS$52:$CA$60)),0)</f>
        <v>0</v>
      </c>
      <c r="N33" s="2">
        <f t="array" aca="1" ref="N33" ca="1">IF(P20=C20,SUM(IF(($BR$52:$BR$60=C20)*($BS$51:$CA$51=P18),$BS$52:$CA$60)),0)</f>
        <v>0</v>
      </c>
      <c r="O33" s="2">
        <f t="array" aca="1" ref="O33" ca="1">IF(P20=C20,SUM(IF(($BR$52:$BR$60=C20)*($BS$51:$CA$51=P19),$BS$52:$CA$60)),0)</f>
        <v>0</v>
      </c>
      <c r="P33" s="2">
        <f t="array" aca="1" ref="P33" ca="1">IF(P20=C20,SUM(IF(($BR$52:$BR$60=C20)*($BS$51:$CA$51=P21),$BS$52:$CA$60)),0)</f>
        <v>0</v>
      </c>
      <c r="Q33" s="2">
        <f t="array" aca="1" ref="Q33" ca="1">IF(P20=C20,SUM(IF(($BR$52:$BR$60=C20)*($BS$51:$CA$51=P22),$BS$52:$CA$60)),0)</f>
        <v>0</v>
      </c>
      <c r="R33" s="2">
        <f t="array" aca="1" ref="R33" ca="1">IF(P20=C20,SUM(IF(($BR$52:$BR$60=C20)*($BS$51:$CA$51=P23),$BS$52:$CA$60)),0)</f>
        <v>0</v>
      </c>
      <c r="S33" s="2">
        <f t="array" aca="1" ref="S33" ca="1">IF(P20=C20,SUM(IF(($BR$52:$BR$60=C20)*($BS$51:$CA$51=P$24),$BS$52:$CA$60)),0)</f>
        <v>0</v>
      </c>
      <c r="T33" s="2">
        <f t="array" aca="1" ref="T33" ca="1">IF(P20=C20,SUM(IF(($BR$52:$BR$60=C20)*($BS$51:$CA$51=P$25),$BS$52:$CA$60)),0)</f>
        <v>0</v>
      </c>
      <c r="U33" s="4">
        <f t="array" aca="1" ref="U33" ca="1">IF(Q20=C20,SUM(IF(($BR$52:$BR$60=C20)*($BS$51:$CA$51=Q17),$BS$52:$CA$60)),0)</f>
        <v>0</v>
      </c>
      <c r="V33" s="2">
        <f t="array" aca="1" ref="V33" ca="1">IF(Q20=C20,SUM(IF(($BR$52:$BR$60=C20)*($BS$51:$CA$51=Q18),$BS$52:$CA$60)),0)</f>
        <v>0</v>
      </c>
      <c r="W33" s="2">
        <f t="array" aca="1" ref="W33" ca="1">IF(Q20=C20,SUM(IF(($BR$52:$BR$60=C20)*($BS$51:$CA$51=Q19),$BS$52:$CA$60)),0)</f>
        <v>0</v>
      </c>
      <c r="X33" s="2">
        <f t="array" aca="1" ref="X33" ca="1">IF(Q20=C20,SUM(IF(($BR$52:$BR$60=C20)*($BS$51:$CA$51=Q21),$BS$52:$CA$60)),0)</f>
        <v>0</v>
      </c>
      <c r="Y33" s="2">
        <f t="array" aca="1" ref="Y33" ca="1">IF(Q20=C20,SUM(IF(($BR$52:$BR$60=C20)*($BS$51:$CA$51=Q22),$BS$52:$CA$60)),0)</f>
        <v>0</v>
      </c>
      <c r="Z33" s="2">
        <f t="array" aca="1" ref="Z33" ca="1">IF(Q20=C20,SUM(IF(($BR$52:$BR$60=C20)*($BS$51:$CA$51=Q23),$BS$52:$CA$60)),0)</f>
        <v>0</v>
      </c>
      <c r="AA33" s="2">
        <f t="array" aca="1" ref="AA33" ca="1">IF(Q20=C20,SUM(IF(($BR$52:$BR$60=C20)*($BS$51:$CA$51=Q$24),$BS$52:$CA$60)),0)</f>
        <v>0</v>
      </c>
      <c r="AB33" s="2">
        <f t="array" aca="1" ref="AB33" ca="1">IF(Q20=C20,SUM(IF(($BR$52:$BR$60=C20)*($BS$51:$CA$51=Q$25),$BS$52:$CA$60)),0)</f>
        <v>0</v>
      </c>
      <c r="AC33" s="4">
        <f t="array" aca="1" ref="AC33" ca="1">IF(R20=C20,SUM(IF(($BR$52:$BR$60=C20)*($BS$51:$CA$51=R17),$BS$52:$CA$60)),0)</f>
        <v>0</v>
      </c>
      <c r="AD33" s="2">
        <f t="array" aca="1" ref="AD33" ca="1">IF(R20=C20,SUM(IF(($BR$52:$BR$60=C20)*($BS$51:$CA$51=R18),$BS$52:$CA$60)),0)</f>
        <v>0</v>
      </c>
      <c r="AE33" s="2">
        <f t="array" aca="1" ref="AE33" ca="1">IF(R20=C20,SUM(IF(($BR$52:$BR$60=C20)*($BS$51:$CA$51=R19),$BS$52:$CA$60)),0)</f>
        <v>0</v>
      </c>
      <c r="AF33" s="2">
        <f t="array" aca="1" ref="AF33" ca="1">IF(R20=C20,SUM(IF(($BR$52:$BR$60=C20)*($BS$51:$CA$51=R21),$BS$52:$CA$60)),0)</f>
        <v>0</v>
      </c>
      <c r="AG33" s="2">
        <f t="array" aca="1" ref="AG33" ca="1">IF(R20=C20,SUM(IF(($BR$52:$BR$60=C20)*($BS$51:$CA$51=R22),$BS$52:$CA$60)),0)</f>
        <v>0</v>
      </c>
      <c r="AH33" s="2">
        <f t="array" aca="1" ref="AH33" ca="1">IF(R20=C20,SUM(IF(($BR$52:$BR$60=C20)*($BS$51:$CA$51=R23),$BS$52:$CA$60)),0)</f>
        <v>0</v>
      </c>
      <c r="AI33" s="2">
        <f t="array" aca="1" ref="AI33" ca="1">IF(R20=C20,SUM(IF(($BR$52:$BR$60=C20)*($BS$51:$CA$51=R$24),$BS$52:$CA$60)),0)</f>
        <v>0</v>
      </c>
      <c r="AJ33" s="2">
        <f t="array" aca="1" ref="AJ33" ca="1">IF(R20=C20,SUM(IF(($BR$52:$BR$60=C20)*($BS$51:$CA$51=R$25),$BS$52:$CA$60)),0)</f>
        <v>0</v>
      </c>
      <c r="AK33" s="4">
        <f t="array" aca="1" ref="AK33" ca="1">IF(S20=C20,SUM(IF(($BR$52:$BR$60=C20)*($BS$51:$CA$51=S17),$BS$52:$CA$60)),0)</f>
        <v>0</v>
      </c>
      <c r="AL33" s="2">
        <f t="array" aca="1" ref="AL33" ca="1">IF(S20=C20,SUM(IF(($BR$52:$BR$60=C20)*($BS$51:$CA$51=S18),$BS$52:$CA$60)),0)</f>
        <v>0</v>
      </c>
      <c r="AM33" s="2">
        <f t="array" aca="1" ref="AM33" ca="1">IF(S20=C20,SUM(IF(($BR$52:$BR$60=C20)*($BS$51:$CA$51=S19),$BS$52:$CA$60)),0)</f>
        <v>0</v>
      </c>
      <c r="AN33" s="2">
        <f t="array" aca="1" ref="AN33" ca="1">IF(S20=C20,SUM(IF(($BR$52:$BR$60=C20)*($BS$51:$CA$51=S21),$BS$52:$CA$60)),0)</f>
        <v>0</v>
      </c>
      <c r="AO33" s="2">
        <f t="array" aca="1" ref="AO33" ca="1">IF(S20=C20,SUM(IF(($BR$52:$BR$60=C20)*($BS$51:$CA$51=S22),$BS$52:$CA$60)),0)</f>
        <v>0</v>
      </c>
      <c r="AP33" s="2">
        <f t="array" aca="1" ref="AP33" ca="1">IF(S20=C20,SUM(IF(($BR$52:$BR$60=C20)*($BS$51:$CA$51=S23),$BS$52:$CA$60)),0)</f>
        <v>0</v>
      </c>
      <c r="AQ33" s="2">
        <f t="array" aca="1" ref="AQ33" ca="1">IF(S20=C20,SUM(IF(($BR$52:$BR$60=C20)*($BS$51:$CA$51=S$24),$BS$52:$CA$60)),0)</f>
        <v>0</v>
      </c>
      <c r="AR33" s="2">
        <f t="array" aca="1" ref="AR33" ca="1">IF(S20=C20,SUM(IF(($BR$52:$BR$60=C20)*($BS$51:$CA$51=S$25),$BS$52:$CA$60)),0)</f>
        <v>0</v>
      </c>
      <c r="AS33" s="4">
        <f t="array" aca="1" ref="AS33" ca="1">IF(T20=C20,SUM(IF(($BR$52:$BR$60=C20)*($BS$51:$CA$51=T17),$BS$52:$CA$60)),0)</f>
        <v>0</v>
      </c>
      <c r="AT33" s="2">
        <f t="array" aca="1" ref="AT33" ca="1">IF(T20=C20,SUM(IF(($BR$52:$BR$60=C20)*($BS$51:$CA$51=T18),$BS$52:$CA$60)),0)</f>
        <v>0</v>
      </c>
      <c r="AU33" s="2">
        <f t="array" aca="1" ref="AU33" ca="1">IF(T20=C20,SUM(IF(($BR$52:$BR$60=C20)*($BS$51:$CA$51=T19),$BS$52:$CA$60)),0)</f>
        <v>0</v>
      </c>
      <c r="AV33" s="2">
        <f t="array" aca="1" ref="AV33" ca="1">IF(T20=C20,SUM(IF(($BR$52:$BR$60=C20)*($BS$51:$CA$51=T21),$BS$52:$CA$60)),0)</f>
        <v>0</v>
      </c>
      <c r="AW33" s="2">
        <f t="array" aca="1" ref="AW33" ca="1">IF(T20=C20,SUM(IF(($BR$52:$BR$60=C20)*($BS$51:$CA$51=T22),$BS$52:$CA$60)),0)</f>
        <v>0</v>
      </c>
      <c r="AX33" s="2">
        <f t="array" aca="1" ref="AX33" ca="1">IF(T20=C20,SUM(IF(($BR$52:$BR$60=C20)*($BS$51:$CA$51=T23),$BS$52:$CA$60)),0)</f>
        <v>0</v>
      </c>
      <c r="AY33" s="2">
        <f t="array" aca="1" ref="AY33" ca="1">IF(T20=C20,SUM(IF(($BR$52:$BR$60=C20)*($BS$51:$CA$51=T$24),$BS$52:$CA$60)),0)</f>
        <v>0</v>
      </c>
      <c r="AZ33" s="2">
        <f t="array" aca="1" ref="AZ33" ca="1">IF(T20=C20,SUM(IF(($BR$52:$BR$60=C20)*($BS$51:$CA$51=T$25),$BS$52:$CA$60)),0)</f>
        <v>0</v>
      </c>
      <c r="BA33" s="4">
        <f t="array" aca="1" ref="BA33" ca="1">IF(U20=C20,SUM(IF(($BR$52:$BR$60=C20)*($BS$51:$CA$51=U$17),$BS$52:$CA$60)),0)</f>
        <v>0</v>
      </c>
      <c r="BB33" s="2">
        <f t="array" aca="1" ref="BB33" ca="1">IF(U20=C20,SUM(IF(($BR$52:$BR$60=C20)*($BS$51:$CA$51=U$18),$BS$52:$CA$60)),0)</f>
        <v>0</v>
      </c>
      <c r="BC33" s="2">
        <f t="array" aca="1" ref="BC33" ca="1">IF(U20=C20,SUM(IF(($BR$52:$BR$60=C20)*($BS$51:$CA$51=U$19),$BS$52:$CA$60)),0)</f>
        <v>0</v>
      </c>
      <c r="BD33" s="2">
        <f t="array" aca="1" ref="BD33" ca="1">IF(U20=C20,SUM(IF(($BR$52:$BR$60=C20)*($BS$51:$CA$51=U$21),$BS$52:$CA$60)),0)</f>
        <v>0</v>
      </c>
      <c r="BE33" s="2">
        <f t="array" aca="1" ref="BE33" ca="1">IF(U20=C20,SUM(IF(($BR$52:$BR$60=C20)*($BS$51:$CA$51=U$22),$BS$52:$CA$60)),0)</f>
        <v>0</v>
      </c>
      <c r="BF33" s="2">
        <f t="array" aca="1" ref="BF33" ca="1">IF(U20=C20,SUM(IF(($BR$52:$BR$60=C20)*($BS$51:$CA$51=U$23),$BS$52:$CA$60)),0)</f>
        <v>0</v>
      </c>
      <c r="BG33" s="2">
        <f t="array" aca="1" ref="BG33" ca="1">IF(U20=C20,SUM(IF(($BR$52:$BR$60=C20)*($BS$51:$CA$51=U$24),$BS$52:$CA$60)),0)</f>
        <v>0</v>
      </c>
      <c r="BH33" s="2">
        <f t="array" aca="1" ref="BH33" ca="1">IF(U20=C20,SUM(IF(($BR$52:$BR$60=C20)*($BS$51:$CA$51=U$25),$BS$52:$CA$60)),0)</f>
        <v>0</v>
      </c>
      <c r="BI33" s="4">
        <f t="array" aca="1" ref="BI33" ca="1">IF(V20=C20,SUM(IF(($BR$52:$BR$60=C20)*($BS$51:$CA$51=V$17),$BS$52:$CA$60)),0)</f>
        <v>0</v>
      </c>
      <c r="BJ33" s="2">
        <f t="array" aca="1" ref="BJ33" ca="1">IF(V20=C20,SUM(IF(($BR$52:$BR$60=C20)*($BS$51:$CA$51=V$18),$BS$52:$CA$60)),0)</f>
        <v>0</v>
      </c>
      <c r="BK33" s="2">
        <f t="array" aca="1" ref="BK33" ca="1">IF(V20=C20,SUM(IF(($BR$52:$BR$60=C20)*($BS$51:$CA$51=V$19),$BS$52:$CA$60)),0)</f>
        <v>0</v>
      </c>
      <c r="BL33" s="2">
        <f t="array" aca="1" ref="BL33" ca="1">IF(V20=C20,SUM(IF(($BR$52:$BR$60=C20)*($BS$51:$CA$51=V$21),$BS$52:$CA$60)),0)</f>
        <v>0</v>
      </c>
      <c r="BM33" s="2">
        <f t="array" aca="1" ref="BM33" ca="1">IF(V20=C20,SUM(IF(($BR$52:$BR$60=C20)*($BS$51:$CA$51=V$22),$BS$52:$CA$60)),0)</f>
        <v>0</v>
      </c>
      <c r="BN33" s="2">
        <f t="array" aca="1" ref="BN33" ca="1">IF(V20=C20,SUM(IF(($BR$52:$BR$60=C20)*($BS$51:$CA$51=V$23),$BS$52:$CA$60)),0)</f>
        <v>0</v>
      </c>
      <c r="BO33" s="2">
        <f t="array" aca="1" ref="BO33" ca="1">IF(V20=C20,SUM(IF(($BR$52:$BR$60=C20)*($BS$51:$CA$51=V$24),$BS$52:$CA$60)),0)</f>
        <v>0</v>
      </c>
      <c r="BP33" s="13">
        <f t="array" aca="1" ref="BP33" ca="1">IF(V20=C20,SUM(IF(($BR$52:$BR$60=C20)*($BS$51:$CA$51=V$25),$BS$52:$CA$60)),0)</f>
        <v>0</v>
      </c>
      <c r="BR33" s="2" t="str">
        <f t="shared" ca="1" si="55"/>
        <v/>
      </c>
      <c r="BS33" s="7">
        <f t="shared" ca="1" si="58"/>
        <v>0</v>
      </c>
      <c r="BT33" s="7">
        <f t="shared" ca="1" si="58"/>
        <v>0</v>
      </c>
      <c r="BU33" s="7">
        <f t="shared" ca="1" si="58"/>
        <v>0</v>
      </c>
      <c r="BV33" s="5"/>
      <c r="BW33" s="6">
        <f ca="1">SUMIFS($X$64:$X$135,$V$64:$V$135,$BR33,$W$64:$W$135,BW$29)+SUMIFS($Y$64:$Y$135,$W$64:$W$135,$BR33,$V$64:$V$135,BW$29)</f>
        <v>0</v>
      </c>
      <c r="BX33" s="6">
        <f ca="1">SUMIFS($X$64:$X$135,$V$64:$V$135,$BR33,$W$64:$W$135,BX$29)+SUMIFS($Y$64:$Y$135,$W$64:$W$135,$BR33,$V$64:$V$135,BX$29)</f>
        <v>0</v>
      </c>
      <c r="BY33" s="6">
        <f ca="1">SUMIFS($X$64:$X$135,$V$64:$V$135,$BR33,$W$64:$W$135,BY$29)+SUMIFS($Y$64:$Y$135,$W$64:$W$135,$BR33,$V$64:$V$135,BY$29)</f>
        <v>0</v>
      </c>
      <c r="BZ33" s="6">
        <f ca="1">SUMIFS($X$64:$X$135,$V$64:$V$135,$BR33,$W$64:$W$135,BZ$29)+SUMIFS($Y$64:$Y$135,$W$64:$W$135,$BR33,$V$64:$V$135,BZ$29)</f>
        <v>0</v>
      </c>
      <c r="CA33" s="6">
        <f ca="1">SUMIFS($X$64:$X$135,$V$64:$V$135,$BR33,$W$64:$W$135,CA$29)+SUMIFS($Y$64:$Y$135,$W$64:$W$135,$BR33,$V$64:$V$135,CA$29)</f>
        <v>0</v>
      </c>
    </row>
    <row r="34" spans="2:79" s="2" customFormat="1" x14ac:dyDescent="0.25">
      <c r="C34" s="2" t="str">
        <f t="shared" si="57"/>
        <v/>
      </c>
      <c r="E34" s="12">
        <f t="array" aca="1" ref="E34" ca="1">IF(O21=C21,SUM(IF(($BR$52:$BR$60=C21)*($BS$51:$CA$51=O17),$BS$52:$CA$60)),0)</f>
        <v>0</v>
      </c>
      <c r="F34" s="2">
        <f t="array" aca="1" ref="F34" ca="1">IF(O21=C21,SUM(IF(($BR$52:$BR$60=C21)*($BS$51:$CA$51=O18),$BS$52:$CA$60)),0)</f>
        <v>0</v>
      </c>
      <c r="G34" s="2">
        <f t="array" aca="1" ref="G34" ca="1">IF(O21=C21,SUM(IF(($BR$52:$BR$60=C21)*($BS$51:$CA$51=O19),$BS$52:$CA$60)),0)</f>
        <v>0</v>
      </c>
      <c r="H34" s="2">
        <f t="array" aca="1" ref="H34" ca="1">IF(O21=C21,SUM(IF(($BR$52:$BR$60=C21)*($BS$51:$CA$51=O20),$BS$52:$CA$60)),0)</f>
        <v>0</v>
      </c>
      <c r="I34" s="2">
        <f t="array" aca="1" ref="I34" ca="1">IF(O21=C21,SUM(IF(($BR$52:$BR$60=C21)*($BS$51:$CA$51=O22),$BS$52:$CA$60)),0)</f>
        <v>0</v>
      </c>
      <c r="J34" s="2">
        <f t="array" aca="1" ref="J34" ca="1">IF(O21=C21,SUM(IF(($BR$52:$BR$60=C21)*($BS$51:$CA$51=O23),$BS$52:$CA$60)),0)</f>
        <v>0</v>
      </c>
      <c r="K34" s="2">
        <f t="array" aca="1" ref="K34" ca="1">IF(O21=C21,SUM(IF(($BR$52:$BR$60=C21)*($BS$51:$CA$51=O$24),$BS$52:$CA$60)),0)</f>
        <v>0</v>
      </c>
      <c r="L34" s="2">
        <f t="array" aca="1" ref="L34" ca="1">IF(O21=C21,SUM(IF(($BR$52:$BR$60=C21)*($BS$51:$CA$51=O$25),$BS$52:$CA$60)),0)</f>
        <v>0</v>
      </c>
      <c r="M34" s="4">
        <f t="array" aca="1" ref="M34" ca="1">IF(P21=C21,SUM(IF(($BR$52:$BR$60=C21)*($BS$51:$CA$51=P17),$BS$52:$CA$60)),0)</f>
        <v>0</v>
      </c>
      <c r="N34" s="2">
        <f t="array" aca="1" ref="N34" ca="1">IF(P21=C21,SUM(IF(($BR$52:$BR$60=C21)*($BS$51:$CA$51=P18),$BS$52:$CA$60)),0)</f>
        <v>0</v>
      </c>
      <c r="O34" s="2">
        <f t="array" aca="1" ref="O34" ca="1">IF(P21=C21,SUM(IF(($BR$52:$BR$60=C21)*($BS$51:$CA$51=P19),$BS$52:$CA$60)),0)</f>
        <v>0</v>
      </c>
      <c r="P34" s="2">
        <f t="array" aca="1" ref="P34" ca="1">IF(P21=C21,SUM(IF(($BR$52:$BR$60=C21)*($BS$51:$CA$51=P20),$BS$52:$CA$60)),0)</f>
        <v>0</v>
      </c>
      <c r="Q34" s="2">
        <f t="array" aca="1" ref="Q34" ca="1">IF(P21=C21,SUM(IF(($BR$52:$BR$60=C21)*($BS$51:$CA$51=P22),$BS$52:$CA$60)),0)</f>
        <v>0</v>
      </c>
      <c r="R34" s="2">
        <f t="array" aca="1" ref="R34" ca="1">IF(P21=C21,SUM(IF(($BR$52:$BR$60=C21)*($BS$51:$CA$51=P23),$BS$52:$CA$60)),0)</f>
        <v>0</v>
      </c>
      <c r="S34" s="2">
        <f t="array" aca="1" ref="S34" ca="1">IF(P21=C21,SUM(IF(($BR$52:$BR$60=C21)*($BS$51:$CA$51=P$24),$BS$52:$CA$60)),0)</f>
        <v>0</v>
      </c>
      <c r="T34" s="2">
        <f t="array" aca="1" ref="T34" ca="1">IF(P21=C21,SUM(IF(($BR$52:$BR$60=C21)*($BS$51:$CA$51=P$25),$BS$52:$CA$60)),0)</f>
        <v>0</v>
      </c>
      <c r="U34" s="4">
        <f t="array" aca="1" ref="U34" ca="1">IF(Q21=C21,SUM(IF(($BR$52:$BR$60=C21)*($BS$51:$CA$51=Q17),$BS$52:$CA$60)),0)</f>
        <v>0</v>
      </c>
      <c r="V34" s="2">
        <f t="array" aca="1" ref="V34" ca="1">IF(Q21=C21,SUM(IF(($BR$52:$BR$60=C21)*($BS$51:$CA$51=Q18),$BS$52:$CA$60)),0)</f>
        <v>0</v>
      </c>
      <c r="W34" s="2">
        <f t="array" aca="1" ref="W34" ca="1">IF(Q21=C21,SUM(IF(($BR$52:$BR$60=C21)*($BS$51:$CA$51=Q19),$BS$52:$CA$60)),0)</f>
        <v>0</v>
      </c>
      <c r="X34" s="2">
        <f t="array" aca="1" ref="X34" ca="1">IF(Q21=C21,SUM(IF(($BR$52:$BR$60=C21)*($BS$51:$CA$51=Q20),$BS$52:$CA$60)),0)</f>
        <v>0</v>
      </c>
      <c r="Y34" s="2">
        <f t="array" aca="1" ref="Y34" ca="1">IF(Q21=C21,SUM(IF(($BR$52:$BR$60=C21)*($BS$51:$CA$51=Q22),$BS$52:$CA$60)),0)</f>
        <v>0</v>
      </c>
      <c r="Z34" s="2">
        <f t="array" aca="1" ref="Z34" ca="1">IF(Q21=C21,SUM(IF(($BR$52:$BR$60=C21)*($BS$51:$CA$51=Q23),$BS$52:$CA$60)),0)</f>
        <v>0</v>
      </c>
      <c r="AA34" s="2">
        <f t="array" aca="1" ref="AA34" ca="1">IF(Q21=C21,SUM(IF(($BR$52:$BR$60=C21)*($BS$51:$CA$51=Q$24),$BS$52:$CA$60)),0)</f>
        <v>0</v>
      </c>
      <c r="AB34" s="2">
        <f t="array" aca="1" ref="AB34" ca="1">IF(Q21=C21,SUM(IF(($BR$52:$BR$60=C21)*($BS$51:$CA$51=Q$25),$BS$52:$CA$60)),0)</f>
        <v>0</v>
      </c>
      <c r="AC34" s="4">
        <f t="array" aca="1" ref="AC34" ca="1">IF(R21=C21,SUM(IF(($BR$52:$BR$60=C21)*($BS$51:$CA$51=R17),$BS$52:$CA$60)),0)</f>
        <v>0</v>
      </c>
      <c r="AD34" s="2">
        <f t="array" aca="1" ref="AD34" ca="1">IF(R21=C21,SUM(IF(($BR$52:$BR$60=C21)*($BS$51:$CA$51=R18),$BS$52:$CA$60)),0)</f>
        <v>0</v>
      </c>
      <c r="AE34" s="2">
        <f t="array" aca="1" ref="AE34" ca="1">IF(R21=C21,SUM(IF(($BR$52:$BR$60=C21)*($BS$51:$CA$51=R19),$BS$52:$CA$60)),0)</f>
        <v>0</v>
      </c>
      <c r="AF34" s="2">
        <f t="array" aca="1" ref="AF34" ca="1">IF(R21=C21,SUM(IF(($BR$52:$BR$60=C21)*($BS$51:$CA$51=R20),$BS$52:$CA$60)),0)</f>
        <v>0</v>
      </c>
      <c r="AG34" s="2">
        <f t="array" aca="1" ref="AG34" ca="1">IF(R21=C21,SUM(IF(($BR$52:$BR$60=C21)*($BS$51:$CA$51=R22),$BS$52:$CA$60)),0)</f>
        <v>0</v>
      </c>
      <c r="AH34" s="2">
        <f t="array" aca="1" ref="AH34" ca="1">IF(R21=C21,SUM(IF(($BR$52:$BR$60=C21)*($BS$51:$CA$51=R23),$BS$52:$CA$60)),0)</f>
        <v>0</v>
      </c>
      <c r="AI34" s="2">
        <f t="array" aca="1" ref="AI34" ca="1">IF(R21=C21,SUM(IF(($BR$52:$BR$60=C21)*($BS$51:$CA$51=R$24),$BS$52:$CA$60)),0)</f>
        <v>0</v>
      </c>
      <c r="AJ34" s="2">
        <f t="array" aca="1" ref="AJ34" ca="1">IF(R21=C21,SUM(IF(($BR$52:$BR$60=C21)*($BS$51:$CA$51=R$25),$BS$52:$CA$60)),0)</f>
        <v>0</v>
      </c>
      <c r="AK34" s="4">
        <f t="array" aca="1" ref="AK34" ca="1">IF(S21=C21,SUM(IF(($BR$52:$BR$60=C21)*($BS$51:$CA$51=S17),$BS$52:$CA$60)),0)</f>
        <v>0</v>
      </c>
      <c r="AL34" s="2">
        <f t="array" aca="1" ref="AL34" ca="1">IF(S21=C21,SUM(IF(($BR$52:$BR$60=C21)*($BS$51:$CA$51=S18),$BS$52:$CA$60)),0)</f>
        <v>0</v>
      </c>
      <c r="AM34" s="2">
        <f t="array" aca="1" ref="AM34" ca="1">IF(S21=C21,SUM(IF(($BR$52:$BR$60=C21)*($BS$51:$CA$51=S19),$BS$52:$CA$60)),0)</f>
        <v>0</v>
      </c>
      <c r="AN34" s="2">
        <f t="array" aca="1" ref="AN34" ca="1">IF(S21=C21,SUM(IF(($BR$52:$BR$60=C21)*($BS$51:$CA$51=S20),$BS$52:$CA$60)),0)</f>
        <v>0</v>
      </c>
      <c r="AO34" s="2">
        <f t="array" aca="1" ref="AO34" ca="1">IF(S21=C21,SUM(IF(($BR$52:$BR$60=C21)*($BS$51:$CA$51=S22),$BS$52:$CA$60)),0)</f>
        <v>0</v>
      </c>
      <c r="AP34" s="2">
        <f t="array" aca="1" ref="AP34" ca="1">IF(S21=C21,SUM(IF(($BR$52:$BR$60=C21)*($BS$51:$CA$51=S23),$BS$52:$CA$60)),0)</f>
        <v>0</v>
      </c>
      <c r="AQ34" s="2">
        <f t="array" aca="1" ref="AQ34" ca="1">IF(S21=C21,SUM(IF(($BR$52:$BR$60=C21)*($BS$51:$CA$51=S$24),$BS$52:$CA$60)),0)</f>
        <v>0</v>
      </c>
      <c r="AR34" s="2">
        <f t="array" aca="1" ref="AR34" ca="1">IF(S21=C21,SUM(IF(($BR$52:$BR$60=C21)*($BS$51:$CA$51=S$25),$BS$52:$CA$60)),0)</f>
        <v>0</v>
      </c>
      <c r="AS34" s="4">
        <f t="array" aca="1" ref="AS34" ca="1">IF(T21=C21,SUM(IF(($BR$52:$BR$60=C21)*($BS$51:$CA$51=T17),$BS$52:$CA$60)),0)</f>
        <v>0</v>
      </c>
      <c r="AT34" s="2">
        <f t="array" aca="1" ref="AT34" ca="1">IF(T21=C21,SUM(IF(($BR$52:$BR$60=C21)*($BS$51:$CA$51=T18),$BS$52:$CA$60)),0)</f>
        <v>0</v>
      </c>
      <c r="AU34" s="2">
        <f t="array" aca="1" ref="AU34" ca="1">IF(T21=C21,SUM(IF(($BR$52:$BR$60=C21)*($BS$51:$CA$51=T19),$BS$52:$CA$60)),0)</f>
        <v>0</v>
      </c>
      <c r="AV34" s="2">
        <f t="array" aca="1" ref="AV34" ca="1">IF(T21=C21,SUM(IF(($BR$52:$BR$60=C21)*($BS$51:$CA$51=T20),$BS$52:$CA$60)),0)</f>
        <v>0</v>
      </c>
      <c r="AW34" s="2">
        <f t="array" aca="1" ref="AW34" ca="1">IF(T21=C21,SUM(IF(($BR$52:$BR$60=C21)*($BS$51:$CA$51=T22),$BS$52:$CA$60)),0)</f>
        <v>0</v>
      </c>
      <c r="AX34" s="2">
        <f t="array" aca="1" ref="AX34" ca="1">IF(T21=C21,SUM(IF(($BR$52:$BR$60=C21)*($BS$51:$CA$51=T23),$BS$52:$CA$60)),0)</f>
        <v>0</v>
      </c>
      <c r="AY34" s="2">
        <f t="array" aca="1" ref="AY34" ca="1">IF(T21=C21,SUM(IF(($BR$52:$BR$60=C21)*($BS$51:$CA$51=T$24),$BS$52:$CA$60)),0)</f>
        <v>0</v>
      </c>
      <c r="AZ34" s="2">
        <f t="array" aca="1" ref="AZ34" ca="1">IF(T21=C21,SUM(IF(($BR$52:$BR$60=C21)*($BS$51:$CA$51=T$25),$BS$52:$CA$60)),0)</f>
        <v>0</v>
      </c>
      <c r="BA34" s="4">
        <f t="array" aca="1" ref="BA34" ca="1">IF(U21=C21,SUM(IF(($BR$52:$BR$60=C21)*($BS$51:$CA$51=U$17),$BS$52:$CA$60)),0)</f>
        <v>0</v>
      </c>
      <c r="BB34" s="2">
        <f t="array" aca="1" ref="BB34" ca="1">IF(U21=C21,SUM(IF(($BR$52:$BR$60=C21)*($BS$51:$CA$51=U$18),$BS$52:$CA$60)),0)</f>
        <v>0</v>
      </c>
      <c r="BC34" s="2">
        <f t="array" aca="1" ref="BC34" ca="1">IF(U21=C21,SUM(IF(($BR$52:$BR$60=C21)*($BS$51:$CA$51=U$19),$BS$52:$CA$60)),0)</f>
        <v>0</v>
      </c>
      <c r="BD34" s="2">
        <f t="array" aca="1" ref="BD34" ca="1">IF(U21=C21,SUM(IF(($BR$52:$BR$60=C21)*($BS$51:$CA$51=U$20),$BS$52:$CA$60)),0)</f>
        <v>0</v>
      </c>
      <c r="BE34" s="2">
        <f t="array" aca="1" ref="BE34" ca="1">IF(U21=C21,SUM(IF(($BR$52:$BR$60=C21)*($BS$51:$CA$51=U$22),$BS$52:$CA$60)),0)</f>
        <v>0</v>
      </c>
      <c r="BF34" s="2">
        <f t="array" aca="1" ref="BF34" ca="1">IF(U21=C21,SUM(IF(($BR$52:$BR$60=C21)*($BS$51:$CA$51=U$23),$BS$52:$CA$60)),0)</f>
        <v>0</v>
      </c>
      <c r="BG34" s="2">
        <f t="array" aca="1" ref="BG34" ca="1">IF(U21=C21,SUM(IF(($BR$52:$BR$60=C21)*($BS$51:$CA$51=U$24),$BS$52:$CA$60)),0)</f>
        <v>0</v>
      </c>
      <c r="BH34" s="2">
        <f t="array" aca="1" ref="BH34" ca="1">IF(U21=C21,SUM(IF(($BR$52:$BR$60=C21)*($BS$51:$CA$51=U$25),$BS$52:$CA$60)),0)</f>
        <v>0</v>
      </c>
      <c r="BI34" s="4">
        <f t="array" aca="1" ref="BI34" ca="1">IF(V21=C21,SUM(IF(($BR$52:$BR$60=C21)*($BS$51:$CA$51=V$17),$BS$52:$CA$60)),0)</f>
        <v>0</v>
      </c>
      <c r="BJ34" s="2">
        <f t="array" aca="1" ref="BJ34" ca="1">IF(V21=C21,SUM(IF(($BR$52:$BR$60=C21)*($BS$51:$CA$51=V$18),$BS$52:$CA$60)),0)</f>
        <v>0</v>
      </c>
      <c r="BK34" s="2">
        <f t="array" aca="1" ref="BK34" ca="1">IF(V21=C21,SUM(IF(($BR$52:$BR$60=C21)*($BS$51:$CA$51=V$19),$BS$52:$CA$60)),0)</f>
        <v>0</v>
      </c>
      <c r="BL34" s="2">
        <f t="array" aca="1" ref="BL34" ca="1">IF(V21=C21,SUM(IF(($BR$52:$BR$60=C21)*($BS$51:$CA$51=V$20),$BS$52:$CA$60)),0)</f>
        <v>0</v>
      </c>
      <c r="BM34" s="2">
        <f t="array" aca="1" ref="BM34" ca="1">IF(V21=C21,SUM(IF(($BR$52:$BR$60=C21)*($BS$51:$CA$51=V$22),$BS$52:$CA$60)),0)</f>
        <v>0</v>
      </c>
      <c r="BN34" s="2">
        <f t="array" aca="1" ref="BN34" ca="1">IF(V21=C21,SUM(IF(($BR$52:$BR$60=C21)*($BS$51:$CA$51=V$23),$BS$52:$CA$60)),0)</f>
        <v>0</v>
      </c>
      <c r="BO34" s="2">
        <f t="array" aca="1" ref="BO34" ca="1">IF(V21=C21,SUM(IF(($BR$52:$BR$60=C21)*($BS$51:$CA$51=V$24),$BS$52:$CA$60)),0)</f>
        <v>0</v>
      </c>
      <c r="BP34" s="13">
        <f t="array" aca="1" ref="BP34" ca="1">IF(V21=C21,SUM(IF(($BR$52:$BR$60=C21)*($BS$51:$CA$51=V$25),$BS$52:$CA$60)),0)</f>
        <v>0</v>
      </c>
      <c r="BR34" s="2" t="str">
        <f t="shared" si="55"/>
        <v/>
      </c>
      <c r="BS34" s="7">
        <f t="shared" ca="1" si="58"/>
        <v>0</v>
      </c>
      <c r="BT34" s="7">
        <f t="shared" ca="1" si="58"/>
        <v>0</v>
      </c>
      <c r="BU34" s="7">
        <f t="shared" ca="1" si="58"/>
        <v>0</v>
      </c>
      <c r="BV34" s="7">
        <f ca="1">SUMIFS($X$64:$X$135,$V$64:$V$135,$BR34,$W$64:$W$135,BV$29)+SUMIFS($Y$64:$Y$135,$W$64:$W$135,$BR34,$V$64:$V$135,BV$29)</f>
        <v>0</v>
      </c>
      <c r="BW34" s="5"/>
      <c r="BX34" s="6">
        <f ca="1">SUMIFS($X$64:$X$135,$V$64:$V$135,$BR34,$W$64:$W$135,BX$29)+SUMIFS($Y$64:$Y$135,$W$64:$W$135,$BR34,$V$64:$V$135,BX$29)</f>
        <v>0</v>
      </c>
      <c r="BY34" s="6">
        <f ca="1">SUMIFS($X$64:$X$135,$V$64:$V$135,$BR34,$W$64:$W$135,BY$29)+SUMIFS($Y$64:$Y$135,$W$64:$W$135,$BR34,$V$64:$V$135,BY$29)</f>
        <v>0</v>
      </c>
      <c r="BZ34" s="6">
        <f ca="1">SUMIFS($X$64:$X$135,$V$64:$V$135,$BR34,$W$64:$W$135,BZ$29)+SUMIFS($Y$64:$Y$135,$W$64:$W$135,$BR34,$V$64:$V$135,BZ$29)</f>
        <v>0</v>
      </c>
      <c r="CA34" s="6">
        <f ca="1">SUMIFS($X$64:$X$135,$V$64:$V$135,$BR34,$W$64:$W$135,CA$29)+SUMIFS($Y$64:$Y$135,$W$64:$W$135,$BR34,$V$64:$V$135,CA$29)</f>
        <v>0</v>
      </c>
    </row>
    <row r="35" spans="2:79" s="2" customFormat="1" x14ac:dyDescent="0.25">
      <c r="C35" s="2" t="str">
        <f t="shared" si="57"/>
        <v/>
      </c>
      <c r="E35" s="12">
        <f t="array" aca="1" ref="E35" ca="1">IF(O22=C22,SUM(IF(($BR$52:$BR$60=C22)*($BS$51:$CA$51=O17),$BS$52:$CA$60)),0)</f>
        <v>0</v>
      </c>
      <c r="F35" s="2">
        <f t="array" aca="1" ref="F35" ca="1">IF(O22=C22,SUM(IF(($BR$52:$BR$60=C22)*($BS$51:$CA$51=O18),$BS$52:$CA$60)),0)</f>
        <v>0</v>
      </c>
      <c r="G35" s="2">
        <f t="array" aca="1" ref="G35" ca="1">IF(O22=C22,SUM(IF(($BR$52:$BR$60=C22)*($BS$51:$CA$51=O19),$BS$52:$CA$60)),0)</f>
        <v>0</v>
      </c>
      <c r="H35" s="2">
        <f t="array" aca="1" ref="H35" ca="1">IF(O22=C22,SUM(IF(($BR$52:$BR$60=C22)*($BS$51:$CA$51=O20),$BS$52:$CA$60)),0)</f>
        <v>0</v>
      </c>
      <c r="I35" s="2">
        <f t="array" aca="1" ref="I35" ca="1">IF(O22=C22,SUM(IF(($BR$52:$BR$60=C22)*($BS$51:$CA$51=O21),$BS$52:$CA$60)),0)</f>
        <v>0</v>
      </c>
      <c r="J35" s="2">
        <f t="array" aca="1" ref="J35" ca="1">IF(O22=C22,SUM(IF(($BR$52:$BR$60=C22)*($BS$51:$CA$51=O23),$BS$52:$CA$60)),0)</f>
        <v>0</v>
      </c>
      <c r="K35" s="2">
        <f t="array" aca="1" ref="K35" ca="1">IF(O22=C22,SUM(IF(($BR$52:$BR$60=C22)*($BS$51:$CA$51=O$24),$BS$52:$CA$60)),0)</f>
        <v>0</v>
      </c>
      <c r="L35" s="2">
        <f t="array" aca="1" ref="L35" ca="1">IF(O22=C22,SUM(IF(($BR$52:$BR$60=C22)*($BS$51:$CA$51=O$25),$BS$52:$CA$60)),0)</f>
        <v>0</v>
      </c>
      <c r="M35" s="4">
        <f t="array" aca="1" ref="M35" ca="1">IF(P22=C22,SUM(IF(($BR$52:$BR$60=C22)*($BS$51:$CA$51=P17),$BS$52:$CA$60)),0)</f>
        <v>0</v>
      </c>
      <c r="N35" s="2">
        <f t="array" aca="1" ref="N35" ca="1">IF(P22=C22,SUM(IF(($BR$52:$BR$60=C22)*($BS$51:$CA$51=P18),$BS$52:$CA$60)),0)</f>
        <v>0</v>
      </c>
      <c r="O35" s="2">
        <f t="array" aca="1" ref="O35" ca="1">IF(P22=C22,SUM(IF(($BR$52:$BR$60=C22)*($BS$51:$CA$51=P19),$BS$52:$CA$60)),0)</f>
        <v>0</v>
      </c>
      <c r="P35" s="2">
        <f t="array" aca="1" ref="P35" ca="1">IF(P22=C22,SUM(IF(($BR$52:$BR$60=C22)*($BS$51:$CA$51=P20),$BS$52:$CA$60)),0)</f>
        <v>0</v>
      </c>
      <c r="Q35" s="2">
        <f t="array" aca="1" ref="Q35" ca="1">IF(P22=C22,SUM(IF(($BR$52:$BR$60=C22)*($BS$51:$CA$51=P21),$BS$52:$CA$60)),0)</f>
        <v>0</v>
      </c>
      <c r="R35" s="2">
        <f t="array" aca="1" ref="R35" ca="1">IF(P22=C22,SUM(IF(($BR$52:$BR$60=C22)*($BS$51:$CA$51=P23),$BS$52:$CA$60)),0)</f>
        <v>0</v>
      </c>
      <c r="S35" s="2">
        <f t="array" aca="1" ref="S35" ca="1">IF(P22=C22,SUM(IF(($BR$52:$BR$60=C22)*($BS$51:$CA$51=P$24),$BS$52:$CA$60)),0)</f>
        <v>0</v>
      </c>
      <c r="T35" s="2">
        <f t="array" aca="1" ref="T35" ca="1">IF(P22=C22,SUM(IF(($BR$52:$BR$60=C22)*($BS$51:$CA$51=P$25),$BS$52:$CA$60)),0)</f>
        <v>0</v>
      </c>
      <c r="U35" s="4">
        <f t="array" aca="1" ref="U35" ca="1">IF(Q22=C22,SUM(IF(($BR$52:$BR$60=C22)*($BS$51:$CA$51=Q17),$BS$52:$CA$60)),0)</f>
        <v>0</v>
      </c>
      <c r="V35" s="2">
        <f t="array" aca="1" ref="V35" ca="1">IF(Q22=C22,SUM(IF(($BR$52:$BR$60=C22)*($BS$51:$CA$51=Q18),$BS$52:$CA$60)),0)</f>
        <v>0</v>
      </c>
      <c r="W35" s="2">
        <f t="array" aca="1" ref="W35" ca="1">IF(Q22=C22,SUM(IF(($BR$52:$BR$60=C22)*($BS$51:$CA$51=Q19),$BS$52:$CA$60)),0)</f>
        <v>0</v>
      </c>
      <c r="X35" s="2">
        <f t="array" aca="1" ref="X35" ca="1">IF(Q22=C22,SUM(IF(($BR$52:$BR$60=C22)*($BS$51:$CA$51=Q20),$BS$52:$CA$60)),0)</f>
        <v>0</v>
      </c>
      <c r="Y35" s="2">
        <f t="array" aca="1" ref="Y35" ca="1">IF(Q22=C22,SUM(IF(($BR$52:$BR$60=C22)*($BS$51:$CA$51=Q21),$BS$52:$CA$60)),0)</f>
        <v>0</v>
      </c>
      <c r="Z35" s="2">
        <f t="array" aca="1" ref="Z35" ca="1">IF(Q22=C22,SUM(IF(($BR$52:$BR$60=C22)*($BS$51:$CA$51=Q23),$BS$52:$CA$60)),0)</f>
        <v>0</v>
      </c>
      <c r="AA35" s="2">
        <f t="array" aca="1" ref="AA35" ca="1">IF(Q22=C22,SUM(IF(($BR$52:$BR$60=C22)*($BS$51:$CA$51=Q$24),$BS$52:$CA$60)),0)</f>
        <v>0</v>
      </c>
      <c r="AB35" s="2">
        <f t="array" aca="1" ref="AB35" ca="1">IF(Q22=C22,SUM(IF(($BR$52:$BR$60=C22)*($BS$51:$CA$51=Q$25),$BS$52:$CA$60)),0)</f>
        <v>0</v>
      </c>
      <c r="AC35" s="4">
        <f t="array" aca="1" ref="AC35" ca="1">IF(R22=C22,SUM(IF(($BR$52:$BR$60=C22)*($BS$51:$CA$51=R17),$BS$52:$CA$60)),0)</f>
        <v>0</v>
      </c>
      <c r="AD35" s="2">
        <f t="array" aca="1" ref="AD35" ca="1">IF(R22=C22,SUM(IF(($BR$52:$BR$60=C22)*($BS$51:$CA$51=R18),$BS$52:$CA$60)),0)</f>
        <v>0</v>
      </c>
      <c r="AE35" s="2">
        <f t="array" aca="1" ref="AE35" ca="1">IF(R22=C22,SUM(IF(($BR$52:$BR$60=C22)*($BS$51:$CA$51=R19),$BS$52:$CA$60)),0)</f>
        <v>0</v>
      </c>
      <c r="AF35" s="2">
        <f t="array" aca="1" ref="AF35" ca="1">IF(R22=C22,SUM(IF(($BR$52:$BR$60=C22)*($BS$51:$CA$51=R20),$BS$52:$CA$60)),0)</f>
        <v>0</v>
      </c>
      <c r="AG35" s="2">
        <f t="array" aca="1" ref="AG35" ca="1">IF(R22=C22,SUM(IF(($BR$52:$BR$60=C22)*($BS$51:$CA$51=R21),$BS$52:$CA$60)),0)</f>
        <v>0</v>
      </c>
      <c r="AH35" s="2">
        <f t="array" aca="1" ref="AH35" ca="1">IF(R22=C22,SUM(IF(($BR$52:$BR$60=C22)*($BS$51:$CA$51=R23),$BS$52:$CA$60)),0)</f>
        <v>0</v>
      </c>
      <c r="AI35" s="2">
        <f t="array" aca="1" ref="AI35" ca="1">IF(R22=C22,SUM(IF(($BR$52:$BR$60=C22)*($BS$51:$CA$51=R$24),$BS$52:$CA$60)),0)</f>
        <v>0</v>
      </c>
      <c r="AJ35" s="2">
        <f t="array" aca="1" ref="AJ35" ca="1">IF(R22=C22,SUM(IF(($BR$52:$BR$60=C22)*($BS$51:$CA$51=R$25),$BS$52:$CA$60)),0)</f>
        <v>0</v>
      </c>
      <c r="AK35" s="4">
        <f t="array" aca="1" ref="AK35" ca="1">IF(S22=C22,SUM(IF(($BR$52:$BR$60=C22)*($BS$51:$CA$51=S17),$BS$52:$CA$60)),0)</f>
        <v>0</v>
      </c>
      <c r="AL35" s="2">
        <f t="array" aca="1" ref="AL35" ca="1">IF(S22=C22,SUM(IF(($BR$52:$BR$60=C22)*($BS$51:$CA$51=S18),$BS$52:$CA$60)),0)</f>
        <v>0</v>
      </c>
      <c r="AM35" s="2">
        <f t="array" aca="1" ref="AM35" ca="1">IF(S22=C22,SUM(IF(($BR$52:$BR$60=C22)*($BS$51:$CA$51=S19),$BS$52:$CA$60)),0)</f>
        <v>0</v>
      </c>
      <c r="AN35" s="2">
        <f t="array" aca="1" ref="AN35" ca="1">IF(S22=C22,SUM(IF(($BR$52:$BR$60=C22)*($BS$51:$CA$51=S20),$BS$52:$CA$60)),0)</f>
        <v>0</v>
      </c>
      <c r="AO35" s="2">
        <f t="array" aca="1" ref="AO35" ca="1">IF(S22=C22,SUM(IF(($BR$52:$BR$60=C22)*($BS$51:$CA$51=S21),$BS$52:$CA$60)),0)</f>
        <v>0</v>
      </c>
      <c r="AP35" s="2">
        <f t="array" aca="1" ref="AP35" ca="1">IF(S22=C22,SUM(IF(($BR$52:$BR$60=C22)*($BS$51:$CA$51=S23),$BS$52:$CA$60)),0)</f>
        <v>0</v>
      </c>
      <c r="AQ35" s="2">
        <f t="array" aca="1" ref="AQ35" ca="1">IF(S22=C22,SUM(IF(($BR$52:$BR$60=C22)*($BS$51:$CA$51=S$24),$BS$52:$CA$60)),0)</f>
        <v>0</v>
      </c>
      <c r="AR35" s="2">
        <f t="array" aca="1" ref="AR35" ca="1">IF(S22=C22,SUM(IF(($BR$52:$BR$60=C22)*($BS$51:$CA$51=S$25),$BS$52:$CA$60)),0)</f>
        <v>0</v>
      </c>
      <c r="AS35" s="4">
        <f t="array" aca="1" ref="AS35" ca="1">IF(T22=C22,SUM(IF(($BR$52:$BR$60=C22)*($BS$51:$CA$51=T17),$BS$52:$CA$60)),0)</f>
        <v>0</v>
      </c>
      <c r="AT35" s="2">
        <f t="array" aca="1" ref="AT35" ca="1">IF(T22=C22,SUM(IF(($BR$52:$BR$60=C22)*($BS$51:$CA$51=T18),$BS$52:$CA$60)),0)</f>
        <v>0</v>
      </c>
      <c r="AU35" s="2">
        <f t="array" aca="1" ref="AU35" ca="1">IF(T22=C22,SUM(IF(($BR$52:$BR$60=C22)*($BS$51:$CA$51=T19),$BS$52:$CA$60)),0)</f>
        <v>0</v>
      </c>
      <c r="AV35" s="2">
        <f t="array" aca="1" ref="AV35" ca="1">IF(T22=C22,SUM(IF(($BR$52:$BR$60=C22)*($BS$51:$CA$51=T20),$BS$52:$CA$60)),0)</f>
        <v>0</v>
      </c>
      <c r="AW35" s="2">
        <f t="array" aca="1" ref="AW35" ca="1">IF(T22=C22,SUM(IF(($BR$52:$BR$60=C22)*($BS$51:$CA$51=T21),$BS$52:$CA$60)),0)</f>
        <v>0</v>
      </c>
      <c r="AX35" s="2">
        <f t="array" aca="1" ref="AX35" ca="1">IF(T22=C22,SUM(IF(($BR$52:$BR$60=C22)*($BS$51:$CA$51=T23),$BS$52:$CA$60)),0)</f>
        <v>0</v>
      </c>
      <c r="AY35" s="2">
        <f t="array" aca="1" ref="AY35" ca="1">IF(T22=C22,SUM(IF(($BR$52:$BR$60=C22)*($BS$51:$CA$51=T$24),$BS$52:$CA$60)),0)</f>
        <v>0</v>
      </c>
      <c r="AZ35" s="2">
        <f t="array" aca="1" ref="AZ35" ca="1">IF(T22=C22,SUM(IF(($BR$52:$BR$60=C22)*($BS$51:$CA$51=T$25),$BS$52:$CA$60)),0)</f>
        <v>0</v>
      </c>
      <c r="BA35" s="4">
        <f t="array" aca="1" ref="BA35" ca="1">IF(U22=C22,SUM(IF(($BR$52:$BR$60=C22)*($BS$51:$CA$51=U$17),$BS$52:$CA$60)),0)</f>
        <v>0</v>
      </c>
      <c r="BB35" s="2">
        <f t="array" aca="1" ref="BB35" ca="1">IF(U22=C22,SUM(IF(($BR$52:$BR$60=C22)*($BS$51:$CA$51=U$18),$BS$52:$CA$60)),0)</f>
        <v>0</v>
      </c>
      <c r="BC35" s="2">
        <f t="array" aca="1" ref="BC35" ca="1">IF(U22=C22,SUM(IF(($BR$52:$BR$60=C22)*($BS$51:$CA$51=U$19),$BS$52:$CA$60)),0)</f>
        <v>0</v>
      </c>
      <c r="BD35" s="2">
        <f t="array" aca="1" ref="BD35" ca="1">IF(U22=C22,SUM(IF(($BR$52:$BR$60=C22)*($BS$51:$CA$51=U$20),$BS$52:$CA$60)),0)</f>
        <v>0</v>
      </c>
      <c r="BE35" s="2">
        <f t="array" aca="1" ref="BE35" ca="1">IF(U22=C22,SUM(IF(($BR$52:$BR$60=C22)*($BS$51:$CA$51=U$21),$BS$52:$CA$60)),0)</f>
        <v>0</v>
      </c>
      <c r="BF35" s="2">
        <f t="array" aca="1" ref="BF35" ca="1">IF(U22=C22,SUM(IF(($BR$52:$BR$60=C22)*($BS$51:$CA$51=U$23),$BS$52:$CA$60)),0)</f>
        <v>0</v>
      </c>
      <c r="BG35" s="2">
        <f t="array" aca="1" ref="BG35" ca="1">IF(U22=C22,SUM(IF(($BR$52:$BR$60=C22)*($BS$51:$CA$51=U$24),$BS$52:$CA$60)),0)</f>
        <v>0</v>
      </c>
      <c r="BH35" s="2">
        <f t="array" aca="1" ref="BH35" ca="1">IF(U22=C22,SUM(IF(($BR$52:$BR$60=C22)*($BS$51:$CA$51=U$25),$BS$52:$CA$60)),0)</f>
        <v>0</v>
      </c>
      <c r="BI35" s="4">
        <f t="array" aca="1" ref="BI35" ca="1">IF(V22=C22,SUM(IF(($BR$52:$BR$60=C22)*($BS$51:$CA$51=V$17),$BS$52:$CA$60)),0)</f>
        <v>0</v>
      </c>
      <c r="BJ35" s="2">
        <f t="array" aca="1" ref="BJ35" ca="1">IF(V22=C22,SUM(IF(($BR$52:$BR$60=C22)*($BS$51:$CA$51=V$18),$BS$52:$CA$60)),0)</f>
        <v>0</v>
      </c>
      <c r="BK35" s="2">
        <f t="array" aca="1" ref="BK35" ca="1">IF(V22=C22,SUM(IF(($BR$52:$BR$60=C22)*($BS$51:$CA$51=V$19),$BS$52:$CA$60)),0)</f>
        <v>0</v>
      </c>
      <c r="BL35" s="2">
        <f t="array" aca="1" ref="BL35" ca="1">IF(V22=C22,SUM(IF(($BR$52:$BR$60=C22)*($BS$51:$CA$51=V$20),$BS$52:$CA$60)),0)</f>
        <v>0</v>
      </c>
      <c r="BM35" s="2">
        <f t="array" aca="1" ref="BM35" ca="1">IF(V22=C22,SUM(IF(($BR$52:$BR$60=C22)*($BS$51:$CA$51=V$21),$BS$52:$CA$60)),0)</f>
        <v>0</v>
      </c>
      <c r="BN35" s="2">
        <f t="array" aca="1" ref="BN35" ca="1">IF(V22=C22,SUM(IF(($BR$52:$BR$60=C22)*($BS$51:$CA$51=V$23),$BS$52:$CA$60)),0)</f>
        <v>0</v>
      </c>
      <c r="BO35" s="2">
        <f t="array" aca="1" ref="BO35" ca="1">IF(V22=C22,SUM(IF(($BR$52:$BR$60=C22)*($BS$51:$CA$51=V$24),$BS$52:$CA$60)),0)</f>
        <v>0</v>
      </c>
      <c r="BP35" s="13">
        <f t="array" aca="1" ref="BP35" ca="1">IF(V22=C22,SUM(IF(($BR$52:$BR$60=C22)*($BS$51:$CA$51=V$25),$BS$52:$CA$60)),0)</f>
        <v>0</v>
      </c>
      <c r="BR35" s="2" t="str">
        <f t="shared" si="55"/>
        <v/>
      </c>
      <c r="BS35" s="7">
        <f t="shared" ca="1" si="58"/>
        <v>0</v>
      </c>
      <c r="BT35" s="7">
        <f t="shared" ca="1" si="58"/>
        <v>0</v>
      </c>
      <c r="BU35" s="7">
        <f t="shared" ca="1" si="58"/>
        <v>0</v>
      </c>
      <c r="BV35" s="7">
        <f ca="1">SUMIFS($X$64:$X$135,$V$64:$V$135,$BR35,$W$64:$W$135,BV$29)+SUMIFS($Y$64:$Y$135,$W$64:$W$135,$BR35,$V$64:$V$135,BV$29)</f>
        <v>0</v>
      </c>
      <c r="BW35" s="7">
        <f ca="1">SUMIFS($X$64:$X$135,$V$64:$V$135,$BR35,$W$64:$W$135,BW$29)+SUMIFS($Y$64:$Y$135,$W$64:$W$135,$BR35,$V$64:$V$135,BW$29)</f>
        <v>0</v>
      </c>
      <c r="BX35" s="5"/>
      <c r="BY35" s="6">
        <f ca="1">SUMIFS($X$64:$X$135,$V$64:$V$135,$BR35,$W$64:$W$135,BY$29)+SUMIFS($Y$64:$Y$135,$W$64:$W$135,$BR35,$V$64:$V$135,BY$29)</f>
        <v>0</v>
      </c>
      <c r="BZ35" s="6">
        <f ca="1">SUMIFS($X$64:$X$135,$V$64:$V$135,$BR35,$W$64:$W$135,BZ$29)+SUMIFS($Y$64:$Y$135,$W$64:$W$135,$BR35,$V$64:$V$135,BZ$29)</f>
        <v>0</v>
      </c>
      <c r="CA35" s="6">
        <f ca="1">SUMIFS($X$64:$X$135,$V$64:$V$135,$BR35,$W$64:$W$135,CA$29)+SUMIFS($Y$64:$Y$135,$W$64:$W$135,$BR35,$V$64:$V$135,CA$29)</f>
        <v>0</v>
      </c>
    </row>
    <row r="36" spans="2:79" s="2" customFormat="1" x14ac:dyDescent="0.25">
      <c r="C36" s="2" t="str">
        <f t="shared" si="57"/>
        <v/>
      </c>
      <c r="E36" s="12">
        <f t="array" aca="1" ref="E36" ca="1">IF(O23=C23,SUM(IF(($BR$52:$BR$60=C23)*($BS$51:$CA$51=O17),$BS$52:$CA$60)),0)</f>
        <v>0</v>
      </c>
      <c r="F36" s="2">
        <f t="array" aca="1" ref="F36" ca="1">IF(O23=C23,SUM(IF(($BR$52:$BR$60=C23)*($BS$51:$CA$51=O$18),$BS$52:$CA$60)),0)</f>
        <v>0</v>
      </c>
      <c r="G36" s="2">
        <f t="array" aca="1" ref="G36" ca="1">IF(O23=C23,SUM(IF(($BR$52:$BR$60=C23)*($BS$51:$CA$51=O$19),$BS$52:$CA$60)),0)</f>
        <v>0</v>
      </c>
      <c r="H36" s="2">
        <f t="array" aca="1" ref="H36" ca="1">IF(O23=C23,SUM(IF(($BR$52:$BR$60=C23)*($BS$51:$CA$51=O$20),$BS$52:$CA$60)),0)</f>
        <v>0</v>
      </c>
      <c r="I36" s="2">
        <f t="array" aca="1" ref="I36" ca="1">IF(O23=C23,SUM(IF(($BR$52:$BR$60=C23)*($BS$51:$CA$51=O$21),$BS$52:$CA$60)),0)</f>
        <v>0</v>
      </c>
      <c r="J36" s="2">
        <f t="array" aca="1" ref="J36" ca="1">IF(O23=C23,SUM(IF(($BR$52:$BR$60=C23)*($BS$51:$CA$51=O$22),$BS$52:$CA$60)),0)</f>
        <v>0</v>
      </c>
      <c r="K36" s="2">
        <f t="array" aca="1" ref="K36" ca="1">IF(O23=C23,SUM(IF(($BR$52:$BR$60=C23)*($BS$51:$CA$51=O$24),$BS$52:$CA$60)),0)</f>
        <v>0</v>
      </c>
      <c r="L36" s="2">
        <f t="array" aca="1" ref="L36" ca="1">IF(O23=C23,SUM(IF(($BR$52:$BR$60=C23)*($BS$51:$CA$51=O$25),$BS$52:$CA$60)),0)</f>
        <v>0</v>
      </c>
      <c r="M36" s="4">
        <f t="array" aca="1" ref="M36" ca="1">IF(P23=C23,SUM(IF(($BR$52:$BR$60=C23)*($BS$51:$CA$51=P$17),$BS$52:$CA$60)),0)</f>
        <v>0</v>
      </c>
      <c r="N36" s="2">
        <f t="array" aca="1" ref="N36" ca="1">IF(P23=C23,SUM(IF(($BR$52:$BR$60=C23)*($BS$51:$CA$51=P$18),$BS$52:$CA$60)),0)</f>
        <v>0</v>
      </c>
      <c r="O36" s="2">
        <f t="array" aca="1" ref="O36" ca="1">IF(P23=C23,SUM(IF(($BR$52:$BR$60=C23)*($BS$51:$CA$51=P$19),$BS$52:$CA$60)),0)</f>
        <v>0</v>
      </c>
      <c r="P36" s="2">
        <f t="array" aca="1" ref="P36" ca="1">IF(P23=C23,SUM(IF(($BR$52:$BR$60=C23)*($BS$51:$CA$51=P$20),$BS$52:$CA$60)),0)</f>
        <v>0</v>
      </c>
      <c r="Q36" s="2">
        <f t="array" aca="1" ref="Q36" ca="1">IF(P23=C23,SUM(IF(($BR$52:$BR$60=C23)*($BS$51:$CA$51=P$21),$BS$52:$CA$60)),0)</f>
        <v>0</v>
      </c>
      <c r="R36" s="2">
        <f t="array" aca="1" ref="R36" ca="1">IF(P23=C23,SUM(IF(($BR$52:$BR$60=C23)*($BS$51:$CA$51=P$22),$BS$52:$CA$60)),0)</f>
        <v>0</v>
      </c>
      <c r="S36" s="2">
        <f t="array" aca="1" ref="S36" ca="1">IF(P23=C23,SUM(IF(($BR$52:$BR$60=C23)*($BS$51:$CA$51=P$24),$BS$52:$CA$60)),0)</f>
        <v>0</v>
      </c>
      <c r="T36" s="2">
        <f t="array" aca="1" ref="T36" ca="1">IF(P23=C23,SUM(IF(($BR$52:$BR$60=C23)*($BS$51:$CA$51=P$25),$BS$52:$CA$60)),0)</f>
        <v>0</v>
      </c>
      <c r="U36" s="4">
        <f t="array" aca="1" ref="U36" ca="1">IF(Q23=C23,SUM(IF(($BR$52:$BR$60=C23)*($BS$51:$CA$51=Q$17),$BS$52:$CA$60)),0)</f>
        <v>0</v>
      </c>
      <c r="V36" s="2">
        <f t="array" aca="1" ref="V36" ca="1">IF(Q23=C23,SUM(IF(($BR$52:$BR$60=C23)*($BS$51:$CA$51=Q$18),$BS$52:$CA$60)),0)</f>
        <v>0</v>
      </c>
      <c r="W36" s="2">
        <f t="array" aca="1" ref="W36" ca="1">IF(Q23=C23,SUM(IF(($BR$52:$BR$60=C23)*($BS$51:$CA$51=Q$19),$BS$52:$CA$60)),0)</f>
        <v>0</v>
      </c>
      <c r="X36" s="2">
        <f t="array" aca="1" ref="X36" ca="1">IF(Q23=C23,SUM(IF(($BR$52:$BR$60=C23)*($BS$51:$CA$51=Q$20),$BS$52:$CA$60)),0)</f>
        <v>0</v>
      </c>
      <c r="Y36" s="2">
        <f t="array" aca="1" ref="Y36" ca="1">IF(Q23=C23,SUM(IF(($BR$52:$BR$60=C23)*($BS$51:$CA$51=Q$21),$BS$52:$CA$60)),0)</f>
        <v>0</v>
      </c>
      <c r="Z36" s="2">
        <f t="array" aca="1" ref="Z36" ca="1">IF(Q23=C23,SUM(IF(($BR$52:$BR$60=C23)*($BS$51:$CA$51=Q$22),$BS$52:$CA$60)),0)</f>
        <v>0</v>
      </c>
      <c r="AA36" s="2">
        <f t="array" aca="1" ref="AA36" ca="1">IF(Q23=C23,SUM(IF(($BR$52:$BR$60=C23)*($BS$51:$CA$51=Q$24),$BS$52:$CA$60)),0)</f>
        <v>0</v>
      </c>
      <c r="AB36" s="2">
        <f t="array" aca="1" ref="AB36" ca="1">IF(Q23=C23,SUM(IF(($BR$52:$BR$60=C23)*($BS$51:$CA$51=Q$25),$BS$52:$CA$60)),0)</f>
        <v>0</v>
      </c>
      <c r="AC36" s="4">
        <f t="array" aca="1" ref="AC36" ca="1">IF(R23=C23,SUM(IF(($BR$52:$BR$60=C23)*($BS$51:$CA$51=R$17),$BS$52:$CA$60)),0)</f>
        <v>0</v>
      </c>
      <c r="AD36" s="2">
        <f t="array" aca="1" ref="AD36" ca="1">IF(R23=C23,SUM(IF(($BR$52:$BR$60=C23)*($BS$51:$CA$51=R$18),$BS$52:$CA$60)),0)</f>
        <v>0</v>
      </c>
      <c r="AE36" s="2">
        <f t="array" aca="1" ref="AE36" ca="1">IF(R23=C23,SUM(IF(($BR$52:$BR$60=C23)*($BS$51:$CA$51=R$19),$BS$52:$CA$60)),0)</f>
        <v>0</v>
      </c>
      <c r="AF36" s="2">
        <f t="array" aca="1" ref="AF36" ca="1">IF(R23=C23,SUM(IF(($BR$52:$BR$60=C23)*($BS$51:$CA$51=R$20),$BS$52:$CA$60)),0)</f>
        <v>0</v>
      </c>
      <c r="AG36" s="2">
        <f t="array" aca="1" ref="AG36" ca="1">IF(R23=C23,SUM(IF(($BR$52:$BR$60=C23)*($BS$51:$CA$51=R$21),$BS$52:$CA$60)),0)</f>
        <v>0</v>
      </c>
      <c r="AH36" s="2">
        <f t="array" aca="1" ref="AH36" ca="1">IF(R23=C23,SUM(IF(($BR$52:$BR$60=C23)*($BS$51:$CA$51=R$22),$BS$52:$CA$60)),0)</f>
        <v>0</v>
      </c>
      <c r="AI36" s="2">
        <f t="array" aca="1" ref="AI36" ca="1">IF(R23=C23,SUM(IF(($BR$52:$BR$60=C23)*($BS$51:$CA$51=R$24),$BS$52:$CA$60)),0)</f>
        <v>0</v>
      </c>
      <c r="AJ36" s="2">
        <f t="array" aca="1" ref="AJ36" ca="1">IF(R23=C23,SUM(IF(($BR$52:$BR$60=C23)*($BS$51:$CA$51=R$25),$BS$52:$CA$60)),0)</f>
        <v>0</v>
      </c>
      <c r="AK36" s="4">
        <f t="array" aca="1" ref="AK36" ca="1">IF(S23=C23,SUM(IF(($BR$52:$BR$60=C23)*($BS$51:$CA$51=S$17),$BS$52:$CA$60)),0)</f>
        <v>0</v>
      </c>
      <c r="AL36" s="2">
        <f t="array" aca="1" ref="AL36" ca="1">IF(S23=C23,SUM(IF(($BR$52:$BR$60=C23)*($BS$51:$CA$51=S$18),$BS$52:$CA$60)),0)</f>
        <v>0</v>
      </c>
      <c r="AM36" s="2">
        <f t="array" aca="1" ref="AM36" ca="1">IF(S23=C23,SUM(IF(($BR$52:$BR$60=C23)*($BS$51:$CA$51=S$19),$BS$52:$CA$60)),0)</f>
        <v>0</v>
      </c>
      <c r="AN36" s="2">
        <f t="array" aca="1" ref="AN36" ca="1">IF(S23=C23,SUM(IF(($BR$52:$BR$60=C23)*($BS$51:$CA$51=S$20),$BS$52:$CA$60)),0)</f>
        <v>0</v>
      </c>
      <c r="AO36" s="2">
        <f t="array" aca="1" ref="AO36" ca="1">IF(S23=C23,SUM(IF(($BR$52:$BR$60=C23)*($BS$51:$CA$51=S$21),$BS$52:$CA$60)),0)</f>
        <v>0</v>
      </c>
      <c r="AP36" s="2">
        <f t="array" aca="1" ref="AP36" ca="1">IF(S23=C23,SUM(IF(($BR$52:$BR$60=C23)*($BS$51:$CA$51=S$22),$BS$52:$CA$60)),0)</f>
        <v>0</v>
      </c>
      <c r="AQ36" s="2">
        <f t="array" aca="1" ref="AQ36" ca="1">IF(S23=C23,SUM(IF(($BR$52:$BR$60=C23)*($BS$51:$CA$51=S$24),$BS$52:$CA$60)),0)</f>
        <v>0</v>
      </c>
      <c r="AR36" s="2">
        <f t="array" aca="1" ref="AR36" ca="1">IF(S23=C23,SUM(IF(($BR$52:$BR$60=C23)*($BS$51:$CA$51=S$25),$BS$52:$CA$60)),0)</f>
        <v>0</v>
      </c>
      <c r="AS36" s="4">
        <f t="array" aca="1" ref="AS36" ca="1">IF(T23=C23,SUM(IF(($BR$52:$BR$60=C23)*($BS$51:$CA$51=T$17),$BS$52:$CA$60)),0)</f>
        <v>0</v>
      </c>
      <c r="AT36" s="2">
        <f t="array" aca="1" ref="AT36" ca="1">IF(T23=C23,SUM(IF(($BR$52:$BR$60=C23)*($BS$51:$CA$51=T$18),$BS$52:$CA$60)),0)</f>
        <v>0</v>
      </c>
      <c r="AU36" s="2">
        <f t="array" aca="1" ref="AU36" ca="1">IF(T23=C23,SUM(IF(($BR$52:$BR$60=C23)*($BS$51:$CA$51=T$19),$BS$52:$CA$60)),0)</f>
        <v>0</v>
      </c>
      <c r="AV36" s="2">
        <f t="array" aca="1" ref="AV36" ca="1">IF(T23=C23,SUM(IF(($BR$52:$BR$60=C23)*($BS$51:$CA$51=T$20),$BS$52:$CA$60)),0)</f>
        <v>0</v>
      </c>
      <c r="AW36" s="2">
        <f t="array" aca="1" ref="AW36" ca="1">IF(T23=C23,SUM(IF(($BR$52:$BR$60=C23)*($BS$51:$CA$51=T$21),$BS$52:$CA$60)),0)</f>
        <v>0</v>
      </c>
      <c r="AX36" s="2">
        <f t="array" aca="1" ref="AX36" ca="1">IF(T23=C23,SUM(IF(($BR$52:$BR$60=C23)*($BS$51:$CA$51=T$22),$BS$52:$CA$60)),0)</f>
        <v>0</v>
      </c>
      <c r="AY36" s="2">
        <f t="array" aca="1" ref="AY36" ca="1">IF(T23=C23,SUM(IF(($BR$52:$BR$60=C23)*($BS$51:$CA$51=T$24),$BS$52:$CA$60)),0)</f>
        <v>0</v>
      </c>
      <c r="AZ36" s="2">
        <f t="array" aca="1" ref="AZ36" ca="1">IF(T23=C23,SUM(IF(($BR$52:$BR$60=C23)*($BS$51:$CA$51=T$25),$BS$52:$CA$60)),0)</f>
        <v>0</v>
      </c>
      <c r="BA36" s="4">
        <f t="array" aca="1" ref="BA36" ca="1">IF(U23=C23,SUM(IF(($BR$52:$BR$60=C23)*($BS$51:$CA$51=U$17),$BS$52:$CA$60)),0)</f>
        <v>0</v>
      </c>
      <c r="BB36" s="2">
        <f t="array" aca="1" ref="BB36" ca="1">IF(U23=C23,SUM(IF(($BR$52:$BR$60=C23)*($BS$51:$CA$51=U$18),$BS$52:$CA$60)),0)</f>
        <v>0</v>
      </c>
      <c r="BC36" s="2">
        <f t="array" aca="1" ref="BC36" ca="1">IF(U23=C23,SUM(IF(($BR$52:$BR$60=C23)*($BS$51:$CA$51=U$19),$BS$52:$CA$60)),0)</f>
        <v>0</v>
      </c>
      <c r="BD36" s="2">
        <f t="array" aca="1" ref="BD36" ca="1">IF(U23=C23,SUM(IF(($BR$52:$BR$60=C23)*($BS$51:$CA$51=U$20),$BS$52:$CA$60)),0)</f>
        <v>0</v>
      </c>
      <c r="BE36" s="2">
        <f t="array" aca="1" ref="BE36" ca="1">IF(U23=C23,SUM(IF(($BR$52:$BR$60=C23)*($BS$51:$CA$51=U$21),$BS$52:$CA$60)),0)</f>
        <v>0</v>
      </c>
      <c r="BF36" s="2">
        <f t="array" aca="1" ref="BF36" ca="1">IF(U23=C23,SUM(IF(($BR$52:$BR$60=C23)*($BS$51:$CA$51=U$22),$BS$52:$CA$60)),0)</f>
        <v>0</v>
      </c>
      <c r="BG36" s="2">
        <f t="array" aca="1" ref="BG36" ca="1">IF(U23=C23,SUM(IF(($BR$52:$BR$60=C23)*($BS$51:$CA$51=U$24),$BS$52:$CA$60)),0)</f>
        <v>0</v>
      </c>
      <c r="BH36" s="2">
        <f t="array" aca="1" ref="BH36" ca="1">IF(U23=C23,SUM(IF(($BR$52:$BR$60=C23)*($BS$51:$CA$51=U$25),$BS$52:$CA$60)),0)</f>
        <v>0</v>
      </c>
      <c r="BI36" s="4">
        <f t="array" aca="1" ref="BI36" ca="1">IF(V23=C23,SUM(IF(($BR$52:$BR$60=C23)*($BS$51:$CA$51=V$17),$BS$52:$CA$60)),0)</f>
        <v>0</v>
      </c>
      <c r="BJ36" s="2">
        <f t="array" aca="1" ref="BJ36" ca="1">IF(V23=C23,SUM(IF(($BR$52:$BR$60=C23)*($BS$51:$CA$51=V$18),$BS$52:$CA$60)),0)</f>
        <v>0</v>
      </c>
      <c r="BK36" s="2">
        <f t="array" aca="1" ref="BK36" ca="1">IF(V23=C23,SUM(IF(($BR$52:$BR$60=C23)*($BS$51:$CA$51=V$19),$BS$52:$CA$60)),0)</f>
        <v>0</v>
      </c>
      <c r="BL36" s="2">
        <f t="array" aca="1" ref="BL36" ca="1">IF(V23=C23,SUM(IF(($BR$52:$BR$60=C23)*($BS$51:$CA$51=V$20),$BS$52:$CA$60)),0)</f>
        <v>0</v>
      </c>
      <c r="BM36" s="2">
        <f t="array" aca="1" ref="BM36" ca="1">IF(V23=C23,SUM(IF(($BR$52:$BR$60=C23)*($BS$51:$CA$51=V$21),$BS$52:$CA$60)),0)</f>
        <v>0</v>
      </c>
      <c r="BN36" s="2">
        <f t="array" aca="1" ref="BN36" ca="1">IF(V23=C23,SUM(IF(($BR$52:$BR$60=C23)*($BS$51:$CA$51=V$22),$BS$52:$CA$60)),0)</f>
        <v>0</v>
      </c>
      <c r="BO36" s="2">
        <f t="array" aca="1" ref="BO36" ca="1">IF(V23=C23,SUM(IF(($BR$52:$BR$60=C23)*($BS$51:$CA$51=V$24),$BS$52:$CA$60)),0)</f>
        <v>0</v>
      </c>
      <c r="BP36" s="13">
        <f t="array" aca="1" ref="BP36" ca="1">IF(V23=C23,SUM(IF(($BR$52:$BR$60=C23)*($BS$51:$CA$51=V$25),$BS$52:$CA$60)),0)</f>
        <v>0</v>
      </c>
      <c r="BR36" s="2" t="str">
        <f t="shared" si="55"/>
        <v/>
      </c>
      <c r="BS36" s="7">
        <f t="shared" ca="1" si="58"/>
        <v>0</v>
      </c>
      <c r="BT36" s="7">
        <f t="shared" ca="1" si="58"/>
        <v>0</v>
      </c>
      <c r="BU36" s="7">
        <f t="shared" ca="1" si="58"/>
        <v>0</v>
      </c>
      <c r="BV36" s="7">
        <f ca="1">SUMIFS($X$64:$X$135,$V$64:$V$135,$BR36,$W$64:$W$135,BV$29)+SUMIFS($Y$64:$Y$135,$W$64:$W$135,$BR36,$V$64:$V$135,BV$29)</f>
        <v>0</v>
      </c>
      <c r="BW36" s="7">
        <f ca="1">SUMIFS($X$64:$X$135,$V$64:$V$135,$BR36,$W$64:$W$135,BW$29)+SUMIFS($Y$64:$Y$135,$W$64:$W$135,$BR36,$V$64:$V$135,BW$29)</f>
        <v>0</v>
      </c>
      <c r="BX36" s="7">
        <f ca="1">SUMIFS($X$64:$X$135,$V$64:$V$135,$BR36,$W$64:$W$135,BX$29)+SUMIFS($Y$64:$Y$135,$W$64:$W$135,$BR36,$V$64:$V$135,BX$29)</f>
        <v>0</v>
      </c>
      <c r="BY36" s="5"/>
      <c r="BZ36" s="6">
        <f ca="1">SUMIFS($X$64:$X$135,$V$64:$V$135,$BR36,$W$64:$W$135,BZ$29)+SUMIFS($Y$64:$Y$135,$W$64:$W$135,$BR36,$V$64:$V$135,BZ$29)</f>
        <v>0</v>
      </c>
      <c r="CA36" s="6">
        <f ca="1">SUMIFS($X$64:$X$135,$V$64:$V$135,$BR36,$W$64:$W$135,CA$29)+SUMIFS($Y$64:$Y$135,$W$64:$W$135,$BR36,$V$64:$V$135,CA$29)</f>
        <v>0</v>
      </c>
    </row>
    <row r="37" spans="2:79" s="2" customFormat="1" x14ac:dyDescent="0.25">
      <c r="C37" s="2" t="str">
        <f t="shared" si="57"/>
        <v/>
      </c>
      <c r="E37" s="12">
        <f t="array" aca="1" ref="E37" ca="1">IF(O24=C24,SUM(IF(($BR$52:$BR$60=C24)*($BS$51:$CA$51=O17),$BS$52:$CA$60)),0)</f>
        <v>0</v>
      </c>
      <c r="F37" s="2">
        <f t="array" aca="1" ref="F37" ca="1">IF(O24=C24,SUM(IF(($BR$52:$BR$60=C24)*($BS$51:$CA$51=O$18),$BS$52:$CA$60)),0)</f>
        <v>0</v>
      </c>
      <c r="G37" s="2">
        <f t="array" aca="1" ref="G37" ca="1">IF(O24=C24,SUM(IF(($BR$52:$BR$60=C24)*($BS$51:$CA$51=O$19),$BS$52:$CA$60)),0)</f>
        <v>0</v>
      </c>
      <c r="H37" s="2">
        <f t="array" aca="1" ref="H37" ca="1">IF(O24=C24,SUM(IF(($BR$52:$BR$60=C24)*($BS$51:$CA$51=O$20),$BS$52:$CA$60)),0)</f>
        <v>0</v>
      </c>
      <c r="I37" s="2">
        <f t="array" aca="1" ref="I37" ca="1">IF(O24=C24,SUM(IF(($BR$52:$BR$60=C24)*($BS$51:$CA$51=O$21),$BS$52:$CA$60)),0)</f>
        <v>0</v>
      </c>
      <c r="J37" s="2">
        <f t="array" aca="1" ref="J37" ca="1">IF(O24=C24,SUM(IF(($BR$52:$BR$60=C24)*($BS$51:$CA$51=O$22),$BS$52:$CA$60)),0)</f>
        <v>0</v>
      </c>
      <c r="K37" s="2">
        <f t="array" aca="1" ref="K37" ca="1">IF(O24=C24,SUM(IF(($BR$52:$BR$60=C24)*($BS$51:$CA$51=O$23),$BS$52:$CA$60)),0)</f>
        <v>0</v>
      </c>
      <c r="L37" s="2">
        <f t="array" aca="1" ref="L37" ca="1">IF(O24=C24,SUM(IF(($BR$52:$BR$60=C24)*($BS$51:$CA$51=O$25),$BS$52:$CA$60)),0)</f>
        <v>0</v>
      </c>
      <c r="M37" s="4">
        <f t="array" aca="1" ref="M37" ca="1">IF(P24=C24,SUM(IF(($BR$52:$BR$60=C24)*($BS$51:$CA$51=P$17),$BS$52:$CA$60)),0)</f>
        <v>0</v>
      </c>
      <c r="N37" s="2">
        <f t="array" aca="1" ref="N37" ca="1">IF(P24=C24,SUM(IF(($BR$52:$BR$60=C24)*($BS$51:$CA$51=P$18),$BS$52:$CA$60)),0)</f>
        <v>0</v>
      </c>
      <c r="O37" s="2">
        <f t="array" aca="1" ref="O37" ca="1">IF(P24=C24,SUM(IF(($BR$52:$BR$60=C24)*($BS$51:$CA$51=P$19),$BS$52:$CA$60)),0)</f>
        <v>0</v>
      </c>
      <c r="P37" s="2">
        <f t="array" aca="1" ref="P37" ca="1">IF(P24=C24,SUM(IF(($BR$52:$BR$60=C24)*($BS$51:$CA$51=P$20),$BS$52:$CA$60)),0)</f>
        <v>0</v>
      </c>
      <c r="Q37" s="2">
        <f t="array" aca="1" ref="Q37" ca="1">IF(P24=C24,SUM(IF(($BR$52:$BR$60=C24)*($BS$51:$CA$51=P$21),$BS$52:$CA$60)),0)</f>
        <v>0</v>
      </c>
      <c r="R37" s="2">
        <f t="array" aca="1" ref="R37" ca="1">IF(P24=C24,SUM(IF(($BR$52:$BR$60=C24)*($BS$51:$CA$51=P$22),$BS$52:$CA$60)),0)</f>
        <v>0</v>
      </c>
      <c r="S37" s="2">
        <f t="array" aca="1" ref="S37" ca="1">IF(P24=C24,SUM(IF(($BR$52:$BR$60=C24)*($BS$51:$CA$51=P$23),$BS$52:$CA$60)),0)</f>
        <v>0</v>
      </c>
      <c r="T37" s="2">
        <f t="array" aca="1" ref="T37" ca="1">IF(P24=C24,SUM(IF(($BR$52:$BR$60=C24)*($BS$51:$CA$51=P$25),$BS$52:$CA$60)),0)</f>
        <v>0</v>
      </c>
      <c r="U37" s="4">
        <f t="array" aca="1" ref="U37" ca="1">IF(Q24=C24,SUM(IF(($BR$52:$BR$60=C24)*($BS$51:$CA$51=Q$17),$BS$52:$CA$60)),0)</f>
        <v>0</v>
      </c>
      <c r="V37" s="2">
        <f t="array" aca="1" ref="V37" ca="1">IF(Q24=C24,SUM(IF(($BR$52:$BR$60=C24)*($BS$51:$CA$51=Q$18),$BS$52:$CA$60)),0)</f>
        <v>0</v>
      </c>
      <c r="W37" s="2">
        <f t="array" aca="1" ref="W37" ca="1">IF(Q24=C24,SUM(IF(($BR$52:$BR$60=C24)*($BS$51:$CA$51=Q$19),$BS$52:$CA$60)),0)</f>
        <v>0</v>
      </c>
      <c r="X37" s="2">
        <f t="array" aca="1" ref="X37" ca="1">IF(Q24=C24,SUM(IF(($BR$52:$BR$60=C24)*($BS$51:$CA$51=Q$20),$BS$52:$CA$60)),0)</f>
        <v>0</v>
      </c>
      <c r="Y37" s="2">
        <f t="array" aca="1" ref="Y37" ca="1">IF(Q24=C24,SUM(IF(($BR$52:$BR$60=C24)*($BS$51:$CA$51=Q$21),$BS$52:$CA$60)),0)</f>
        <v>0</v>
      </c>
      <c r="Z37" s="2">
        <f t="array" aca="1" ref="Z37" ca="1">IF(Q24=C24,SUM(IF(($BR$52:$BR$60=C24)*($BS$51:$CA$51=Q$22),$BS$52:$CA$60)),0)</f>
        <v>0</v>
      </c>
      <c r="AA37" s="2">
        <f t="array" aca="1" ref="AA37" ca="1">IF(Q24=C24,SUM(IF(($BR$52:$BR$60=C24)*($BS$51:$CA$51=Q$23),$BS$52:$CA$60)),0)</f>
        <v>0</v>
      </c>
      <c r="AB37" s="2">
        <f t="array" aca="1" ref="AB37" ca="1">IF(Q24=C24,SUM(IF(($BR$52:$BR$60=C24)*($BS$51:$CA$51=Q$25),$BS$52:$CA$60)),0)</f>
        <v>0</v>
      </c>
      <c r="AC37" s="4">
        <f t="array" aca="1" ref="AC37" ca="1">IF(R24=C24,SUM(IF(($BR$52:$BR$60=C24)*($BS$51:$CA$51=R$17),$BS$52:$CA$60)),0)</f>
        <v>0</v>
      </c>
      <c r="AD37" s="2">
        <f t="array" aca="1" ref="AD37" ca="1">IF(R24=C24,SUM(IF(($BR$52:$BR$60=C24)*($BS$51:$CA$51=R$18),$BS$52:$CA$60)),0)</f>
        <v>0</v>
      </c>
      <c r="AE37" s="2">
        <f t="array" aca="1" ref="AE37" ca="1">IF(R24=C24,SUM(IF(($BR$52:$BR$60=C24)*($BS$51:$CA$51=R$19),$BS$52:$CA$60)),0)</f>
        <v>0</v>
      </c>
      <c r="AF37" s="2">
        <f t="array" aca="1" ref="AF37" ca="1">IF(R24=C24,SUM(IF(($BR$52:$BR$60=C24)*($BS$51:$CA$51=R$20),$BS$52:$CA$60)),0)</f>
        <v>0</v>
      </c>
      <c r="AG37" s="2">
        <f t="array" aca="1" ref="AG37" ca="1">IF(R24=C24,SUM(IF(($BR$52:$BR$60=C24)*($BS$51:$CA$51=R$21),$BS$52:$CA$60)),0)</f>
        <v>0</v>
      </c>
      <c r="AH37" s="2">
        <f t="array" aca="1" ref="AH37" ca="1">IF(R24=C24,SUM(IF(($BR$52:$BR$60=C24)*($BS$51:$CA$51=R$22),$BS$52:$CA$60)),0)</f>
        <v>0</v>
      </c>
      <c r="AI37" s="2">
        <f t="array" aca="1" ref="AI37" ca="1">IF(R24=C24,SUM(IF(($BR$52:$BR$60=C24)*($BS$51:$CA$51=R$23),$BS$52:$CA$60)),0)</f>
        <v>0</v>
      </c>
      <c r="AJ37" s="2">
        <f t="array" aca="1" ref="AJ37" ca="1">IF(R24=C24,SUM(IF(($BR$52:$BR$60=C24)*($BS$51:$CA$51=R$25),$BS$52:$CA$60)),0)</f>
        <v>0</v>
      </c>
      <c r="AK37" s="4">
        <f t="array" aca="1" ref="AK37" ca="1">IF(S24=C24,SUM(IF(($BR$52:$BR$60=C24)*($BS$51:$CA$51=S$17),$BS$52:$CA$60)),0)</f>
        <v>0</v>
      </c>
      <c r="AL37" s="2">
        <f t="array" aca="1" ref="AL37" ca="1">IF(S24=C24,SUM(IF(($BR$52:$BR$60=C24)*($BS$51:$CA$51=S$18),$BS$52:$CA$60)),0)</f>
        <v>0</v>
      </c>
      <c r="AM37" s="2">
        <f t="array" aca="1" ref="AM37" ca="1">IF(S24=C24,SUM(IF(($BR$52:$BR$60=C24)*($BS$51:$CA$51=S$19),$BS$52:$CA$60)),0)</f>
        <v>0</v>
      </c>
      <c r="AN37" s="2">
        <f t="array" aca="1" ref="AN37" ca="1">IF(S24=C24,SUM(IF(($BR$52:$BR$60=C24)*($BS$51:$CA$51=S$20),$BS$52:$CA$60)),0)</f>
        <v>0</v>
      </c>
      <c r="AO37" s="2">
        <f t="array" aca="1" ref="AO37" ca="1">IF(S24=C24,SUM(IF(($BR$52:$BR$60=C24)*($BS$51:$CA$51=S$21),$BS$52:$CA$60)),0)</f>
        <v>0</v>
      </c>
      <c r="AP37" s="2">
        <f t="array" aca="1" ref="AP37" ca="1">IF(S24=C24,SUM(IF(($BR$52:$BR$60=C24)*($BS$51:$CA$51=S$22),$BS$52:$CA$60)),0)</f>
        <v>0</v>
      </c>
      <c r="AQ37" s="2">
        <f t="array" aca="1" ref="AQ37" ca="1">IF(S24=C24,SUM(IF(($BR$52:$BR$60=C24)*($BS$51:$CA$51=S$23),$BS$52:$CA$60)),0)</f>
        <v>0</v>
      </c>
      <c r="AR37" s="2">
        <f t="array" aca="1" ref="AR37" ca="1">IF(S24=C24,SUM(IF(($BR$52:$BR$60=C24)*($BS$51:$CA$51=S$25),$BS$52:$CA$60)),0)</f>
        <v>0</v>
      </c>
      <c r="AS37" s="4">
        <f t="array" aca="1" ref="AS37" ca="1">IF(T24=C24,SUM(IF(($BR$52:$BR$60=C24)*($BS$51:$CA$51=T$17),$BS$52:$CA$60)),0)</f>
        <v>0</v>
      </c>
      <c r="AT37" s="2">
        <f t="array" aca="1" ref="AT37" ca="1">IF(T24=C24,SUM(IF(($BR$52:$BR$60=C24)*($BS$51:$CA$51=T$18),$BS$52:$CA$60)),0)</f>
        <v>0</v>
      </c>
      <c r="AU37" s="2">
        <f t="array" aca="1" ref="AU37" ca="1">IF(T24=C24,SUM(IF(($BR$52:$BR$60=C24)*($BS$51:$CA$51=T$19),$BS$52:$CA$60)),0)</f>
        <v>0</v>
      </c>
      <c r="AV37" s="2">
        <f t="array" aca="1" ref="AV37" ca="1">IF(T24=C24,SUM(IF(($BR$52:$BR$60=C24)*($BS$51:$CA$51=T$20),$BS$52:$CA$60)),0)</f>
        <v>0</v>
      </c>
      <c r="AW37" s="2">
        <f t="array" aca="1" ref="AW37" ca="1">IF(T24=C24,SUM(IF(($BR$52:$BR$60=C24)*($BS$51:$CA$51=T$21),$BS$52:$CA$60)),0)</f>
        <v>0</v>
      </c>
      <c r="AX37" s="2">
        <f t="array" aca="1" ref="AX37" ca="1">IF(T24=C24,SUM(IF(($BR$52:$BR$60=C24)*($BS$51:$CA$51=T$22),$BS$52:$CA$60)),0)</f>
        <v>0</v>
      </c>
      <c r="AY37" s="2">
        <f t="array" aca="1" ref="AY37" ca="1">IF(T24=C24,SUM(IF(($BR$52:$BR$60=C24)*($BS$51:$CA$51=T$23),$BS$52:$CA$60)),0)</f>
        <v>0</v>
      </c>
      <c r="AZ37" s="2">
        <f t="array" aca="1" ref="AZ37" ca="1">IF(T24=C24,SUM(IF(($BR$52:$BR$60=C24)*($BS$51:$CA$51=T$25),$BS$52:$CA$60)),0)</f>
        <v>0</v>
      </c>
      <c r="BA37" s="4">
        <f t="array" aca="1" ref="BA37" ca="1">IF(U24=C24,SUM(IF(($BR$52:$BR$60=C24)*($BS$51:$CA$51=U$17),$BS$52:$CA$60)),0)</f>
        <v>0</v>
      </c>
      <c r="BB37" s="2">
        <f t="array" aca="1" ref="BB37" ca="1">IF(U24=C24,SUM(IF(($BR$52:$BR$60=C24)*($BS$51:$CA$51=U$18),$BS$52:$CA$60)),0)</f>
        <v>0</v>
      </c>
      <c r="BC37" s="2">
        <f t="array" aca="1" ref="BC37" ca="1">IF(U24=C24,SUM(IF(($BR$52:$BR$60=C24)*($BS$51:$CA$51=U$19),$BS$52:$CA$60)),0)</f>
        <v>0</v>
      </c>
      <c r="BD37" s="2">
        <f t="array" aca="1" ref="BD37" ca="1">IF(U24=C24,SUM(IF(($BR$52:$BR$60=C24)*($BS$51:$CA$51=U$20),$BS$52:$CA$60)),0)</f>
        <v>0</v>
      </c>
      <c r="BE37" s="2">
        <f t="array" aca="1" ref="BE37" ca="1">IF(U24=C24,SUM(IF(($BR$52:$BR$60=C24)*($BS$51:$CA$51=U$21),$BS$52:$CA$60)),0)</f>
        <v>0</v>
      </c>
      <c r="BF37" s="2">
        <f t="array" aca="1" ref="BF37" ca="1">IF(U24=C24,SUM(IF(($BR$52:$BR$60=C24)*($BS$51:$CA$51=U$22),$BS$52:$CA$60)),0)</f>
        <v>0</v>
      </c>
      <c r="BG37" s="2">
        <f t="array" aca="1" ref="BG37" ca="1">IF(U24=C24,SUM(IF(($BR$52:$BR$60=C24)*($BS$51:$CA$51=U$23),$BS$52:$CA$60)),0)</f>
        <v>0</v>
      </c>
      <c r="BH37" s="2">
        <f t="array" aca="1" ref="BH37" ca="1">IF(U24=C24,SUM(IF(($BR$52:$BR$60=C24)*($BS$51:$CA$51=U$25),$BS$52:$CA$60)),0)</f>
        <v>0</v>
      </c>
      <c r="BI37" s="4">
        <f t="array" aca="1" ref="BI37" ca="1">IF(V24=C24,SUM(IF(($BR$52:$BR$60=C24)*($BS$51:$CA$51=V$17),$BS$52:$CA$60)),0)</f>
        <v>0</v>
      </c>
      <c r="BJ37" s="2">
        <f t="array" aca="1" ref="BJ37" ca="1">IF(V24=C24,SUM(IF(($BR$52:$BR$60=C24)*($BS$51:$CA$51=V$18),$BS$52:$CA$60)),0)</f>
        <v>0</v>
      </c>
      <c r="BK37" s="2">
        <f t="array" aca="1" ref="BK37" ca="1">IF(V24=C24,SUM(IF(($BR$52:$BR$60=C24)*($BS$51:$CA$51=V$19),$BS$52:$CA$60)),0)</f>
        <v>0</v>
      </c>
      <c r="BL37" s="2">
        <f t="array" aca="1" ref="BL37" ca="1">IF(V24=C24,SUM(IF(($BR$52:$BR$60=C24)*($BS$51:$CA$51=V$20),$BS$52:$CA$60)),0)</f>
        <v>0</v>
      </c>
      <c r="BM37" s="2">
        <f t="array" aca="1" ref="BM37" ca="1">IF(V24=C24,SUM(IF(($BR$52:$BR$60=C24)*($BS$51:$CA$51=V$21),$BS$52:$CA$60)),0)</f>
        <v>0</v>
      </c>
      <c r="BN37" s="2">
        <f t="array" aca="1" ref="BN37" ca="1">IF(V24=C24,SUM(IF(($BR$52:$BR$60=C24)*($BS$51:$CA$51=V$22),$BS$52:$CA$60)),0)</f>
        <v>0</v>
      </c>
      <c r="BO37" s="2">
        <f t="array" aca="1" ref="BO37" ca="1">IF(V24=C24,SUM(IF(($BR$52:$BR$60=C24)*($BS$51:$CA$51=V$23),$BS$52:$CA$60)),0)</f>
        <v>0</v>
      </c>
      <c r="BP37" s="13">
        <f t="array" aca="1" ref="BP37" ca="1">IF(V24=C24,SUM(IF(($BR$52:$BR$60=C24)*($BS$51:$CA$51=V$25),$BS$52:$CA$60)),0)</f>
        <v>0</v>
      </c>
      <c r="BR37" s="2" t="str">
        <f t="shared" si="55"/>
        <v/>
      </c>
      <c r="BS37" s="7">
        <f t="shared" ca="1" si="58"/>
        <v>0</v>
      </c>
      <c r="BT37" s="7">
        <f t="shared" ca="1" si="58"/>
        <v>0</v>
      </c>
      <c r="BU37" s="7">
        <f t="shared" ca="1" si="58"/>
        <v>0</v>
      </c>
      <c r="BV37" s="7">
        <f ca="1">SUMIFS($X$64:$X$135,$V$64:$V$135,$BR37,$W$64:$W$135,BV$29)+SUMIFS($Y$64:$Y$135,$W$64:$W$135,$BR37,$V$64:$V$135,BV$29)</f>
        <v>0</v>
      </c>
      <c r="BW37" s="7">
        <f ca="1">SUMIFS($X$64:$X$135,$V$64:$V$135,$BR37,$W$64:$W$135,BW$29)+SUMIFS($Y$64:$Y$135,$W$64:$W$135,$BR37,$V$64:$V$135,BW$29)</f>
        <v>0</v>
      </c>
      <c r="BX37" s="7">
        <f ca="1">SUMIFS($X$64:$X$135,$V$64:$V$135,$BR37,$W$64:$W$135,BX$29)+SUMIFS($Y$64:$Y$135,$W$64:$W$135,$BR37,$V$64:$V$135,BX$29)</f>
        <v>0</v>
      </c>
      <c r="BY37" s="7">
        <f ca="1">SUMIFS($X$64:$X$135,$V$64:$V$135,$BR37,$W$64:$W$135,BY$29)+SUMIFS($Y$64:$Y$135,$W$64:$W$135,$BR37,$V$64:$V$135,BY$29)</f>
        <v>0</v>
      </c>
      <c r="BZ37" s="5"/>
      <c r="CA37" s="6">
        <f ca="1">SUMIFS($X$64:$X$135,$V$64:$V$135,$BR37,$W$64:$W$135,CA$29)+SUMIFS($Y$64:$Y$135,$W$64:$W$135,$BR37,$V$64:$V$135,CA$29)</f>
        <v>0</v>
      </c>
    </row>
    <row r="38" spans="2:79" s="2" customFormat="1" x14ac:dyDescent="0.25">
      <c r="C38" s="2" t="str">
        <f t="shared" si="57"/>
        <v/>
      </c>
      <c r="E38" s="12">
        <f t="array" aca="1" ref="E38" ca="1">IF(O25=C25,SUM(IF(($BR$52:$BR$60=C25)*($BS$51:$CA$51=O17),$BS$52:$CA$60)),0)</f>
        <v>0</v>
      </c>
      <c r="F38" s="2">
        <f t="array" aca="1" ref="F38" ca="1">IF(O25=C25,SUM(IF(($BR$52:$BR$60=C25)*($BS$51:$CA$51=O$18),$BS$52:$CA$60)),0)</f>
        <v>0</v>
      </c>
      <c r="G38" s="2">
        <f t="array" aca="1" ref="G38" ca="1">IF(O25=C25,SUM(IF(($BR$52:$BR$60=C25)*($BS$51:$CA$51=O$19),$BS$52:$CA$60)),0)</f>
        <v>0</v>
      </c>
      <c r="H38" s="2">
        <f t="array" aca="1" ref="H38" ca="1">IF(O25=C25,SUM(IF(($BR$52:$BR$60=C25)*($BS$51:$CA$51=O$20),$BS$52:$CA$60)),0)</f>
        <v>0</v>
      </c>
      <c r="I38" s="2">
        <f t="array" aca="1" ref="I38" ca="1">IF(O25=C25,SUM(IF(($BR$52:$BR$60=C25)*($BS$51:$CA$51=O$21),$BS$52:$CA$60)),0)</f>
        <v>0</v>
      </c>
      <c r="J38" s="2">
        <f t="array" aca="1" ref="J38" ca="1">IF(O25=C25,SUM(IF(($BR$52:$BR$60=C25)*($BS$51:$CA$51=O$22),$BS$52:$CA$60)),0)</f>
        <v>0</v>
      </c>
      <c r="K38" s="2">
        <f t="array" aca="1" ref="K38" ca="1">IF(O25=C25,SUM(IF(($BR$52:$BR$60=C25)*($BS$51:$CA$51=O$23),$BS$52:$CA$60)),0)</f>
        <v>0</v>
      </c>
      <c r="L38" s="2">
        <f t="array" aca="1" ref="L38" ca="1">IF(O25=C25,SUM(IF(($BR$52:$BR$60=C25)*($BS$51:$CA$51=O$24),$BS$52:$CA$60)),0)</f>
        <v>0</v>
      </c>
      <c r="M38" s="4">
        <f t="array" aca="1" ref="M38" ca="1">IF(P25=C25,SUM(IF(($BR$52:$BR$60=C25)*($BS$51:$CA$51=P$17),$BS$52:$CA$60)),0)</f>
        <v>0</v>
      </c>
      <c r="N38" s="2">
        <f t="array" aca="1" ref="N38" ca="1">IF(P25=C25,SUM(IF(($BR$52:$BR$60=C25)*($BS$51:$CA$51=P$18),$BS$52:$CA$60)),0)</f>
        <v>0</v>
      </c>
      <c r="O38" s="2">
        <f t="array" aca="1" ref="O38" ca="1">IF(P25=C25,SUM(IF(($BR$52:$BR$60=C25)*($BS$51:$CA$51=P$19),$BS$52:$CA$60)),0)</f>
        <v>0</v>
      </c>
      <c r="P38" s="2">
        <f t="array" aca="1" ref="P38" ca="1">IF(P25=C25,SUM(IF(($BR$52:$BR$60=C25)*($BS$51:$CA$51=P$20),$BS$52:$CA$60)),0)</f>
        <v>0</v>
      </c>
      <c r="Q38" s="2">
        <f t="array" aca="1" ref="Q38" ca="1">IF(P25=C25,SUM(IF(($BR$52:$BR$60=C25)*($BS$51:$CA$51=P$21),$BS$52:$CA$60)),0)</f>
        <v>0</v>
      </c>
      <c r="R38" s="2">
        <f t="array" aca="1" ref="R38" ca="1">IF(P25=C25,SUM(IF(($BR$52:$BR$60=C25)*($BS$51:$CA$51=P$22),$BS$52:$CA$60)),0)</f>
        <v>0</v>
      </c>
      <c r="S38" s="2">
        <f t="array" aca="1" ref="S38" ca="1">IF(P25=C25,SUM(IF(($BR$52:$BR$60=C25)*($BS$51:$CA$51=P$23),$BS$52:$CA$60)),0)</f>
        <v>0</v>
      </c>
      <c r="T38" s="2">
        <f t="array" aca="1" ref="T38" ca="1">IF(P25=C25,SUM(IF(($BR$52:$BR$60=C25)*($BS$51:$CA$51=P$24),$BS$52:$CA$60)),0)</f>
        <v>0</v>
      </c>
      <c r="U38" s="4">
        <f t="array" aca="1" ref="U38" ca="1">IF(Q25=C25,SUM(IF(($BR$52:$BR$60=C25)*($BS$51:$CA$51=Q$17),$BS$52:$CA$60)),0)</f>
        <v>0</v>
      </c>
      <c r="V38" s="2">
        <f t="array" aca="1" ref="V38" ca="1">IF(Q25=C25,SUM(IF(($BR$52:$BR$60=C25)*($BS$51:$CA$51=Q$18),$BS$52:$CA$60)),0)</f>
        <v>0</v>
      </c>
      <c r="W38" s="2">
        <f t="array" aca="1" ref="W38" ca="1">IF(Q25=C25,SUM(IF(($BR$52:$BR$60=C25)*($BS$51:$CA$51=Q$19),$BS$52:$CA$60)),0)</f>
        <v>0</v>
      </c>
      <c r="X38" s="2">
        <f t="array" aca="1" ref="X38" ca="1">IF(Q25=C25,SUM(IF(($BR$52:$BR$60=C25)*($BS$51:$CA$51=Q$20),$BS$52:$CA$60)),0)</f>
        <v>0</v>
      </c>
      <c r="Y38" s="2">
        <f t="array" aca="1" ref="Y38" ca="1">IF(Q25=C25,SUM(IF(($BR$52:$BR$60=C25)*($BS$51:$CA$51=Q$21),$BS$52:$CA$60)),0)</f>
        <v>0</v>
      </c>
      <c r="Z38" s="2">
        <f t="array" aca="1" ref="Z38" ca="1">IF(Q25=C25,SUM(IF(($BR$52:$BR$60=C25)*($BS$51:$CA$51=Q$22),$BS$52:$CA$60)),0)</f>
        <v>0</v>
      </c>
      <c r="AA38" s="2">
        <f t="array" aca="1" ref="AA38" ca="1">IF(Q25=C25,SUM(IF(($BR$52:$BR$60=C25)*($BS$51:$CA$51=Q$23),$BS$52:$CA$60)),0)</f>
        <v>0</v>
      </c>
      <c r="AB38" s="2">
        <f t="array" aca="1" ref="AB38" ca="1">IF(Q25=C25,SUM(IF(($BR$52:$BR$60=C25)*($BS$51:$CA$51=Q$24),$BS$52:$CA$60)),0)</f>
        <v>0</v>
      </c>
      <c r="AC38" s="4">
        <f t="array" aca="1" ref="AC38" ca="1">IF(R25=C25,SUM(IF(($BR$52:$BR$60=C25)*($BS$51:$CA$51=R$17),$BS$52:$CA$60)),0)</f>
        <v>0</v>
      </c>
      <c r="AD38" s="2">
        <f t="array" aca="1" ref="AD38" ca="1">IF(R25=C25,SUM(IF(($BR$52:$BR$60=C25)*($BS$51:$CA$51=R$18),$BS$52:$CA$60)),0)</f>
        <v>0</v>
      </c>
      <c r="AE38" s="2">
        <f t="array" aca="1" ref="AE38" ca="1">IF(R25=C25,SUM(IF(($BR$52:$BR$60=C25)*($BS$51:$CA$51=R$19),$BS$52:$CA$60)),0)</f>
        <v>0</v>
      </c>
      <c r="AF38" s="2">
        <f t="array" aca="1" ref="AF38" ca="1">IF(R25=C25,SUM(IF(($BR$52:$BR$60=C25)*($BS$51:$CA$51=R$20),$BS$52:$CA$60)),0)</f>
        <v>0</v>
      </c>
      <c r="AG38" s="2">
        <f t="array" aca="1" ref="AG38" ca="1">IF(R25=C25,SUM(IF(($BR$52:$BR$60=C25)*($BS$51:$CA$51=R$21),$BS$52:$CA$60)),0)</f>
        <v>0</v>
      </c>
      <c r="AH38" s="2">
        <f t="array" aca="1" ref="AH38" ca="1">IF(R25=C25,SUM(IF(($BR$52:$BR$60=C25)*($BS$51:$CA$51=R$22),$BS$52:$CA$60)),0)</f>
        <v>0</v>
      </c>
      <c r="AI38" s="2">
        <f t="array" aca="1" ref="AI38" ca="1">IF(R25=C25,SUM(IF(($BR$52:$BR$60=C25)*($BS$51:$CA$51=R$23),$BS$52:$CA$60)),0)</f>
        <v>0</v>
      </c>
      <c r="AJ38" s="2">
        <f t="array" aca="1" ref="AJ38" ca="1">IF(R25=C25,SUM(IF(($BR$52:$BR$60=C25)*($BS$51:$CA$51=R$24),$BS$52:$CA$60)),0)</f>
        <v>0</v>
      </c>
      <c r="AK38" s="4">
        <f t="array" aca="1" ref="AK38" ca="1">IF(S25=C25,SUM(IF(($BR$52:$BR$60=C25)*($BS$51:$CA$51=S$17),$BS$52:$CA$60)),0)</f>
        <v>0</v>
      </c>
      <c r="AL38" s="2">
        <f t="array" aca="1" ref="AL38" ca="1">IF(S25=C25,SUM(IF(($BR$52:$BR$60=C25)*($BS$51:$CA$51=S$18),$BS$52:$CA$60)),0)</f>
        <v>0</v>
      </c>
      <c r="AM38" s="2">
        <f t="array" aca="1" ref="AM38" ca="1">IF(S25=C25,SUM(IF(($BR$52:$BR$60=C25)*($BS$51:$CA$51=S$19),$BS$52:$CA$60)),0)</f>
        <v>0</v>
      </c>
      <c r="AN38" s="2">
        <f t="array" aca="1" ref="AN38" ca="1">IF(S25=C25,SUM(IF(($BR$52:$BR$60=C25)*($BS$51:$CA$51=S$20),$BS$52:$CA$60)),0)</f>
        <v>0</v>
      </c>
      <c r="AO38" s="2">
        <f t="array" aca="1" ref="AO38" ca="1">IF(S25=C25,SUM(IF(($BR$52:$BR$60=C25)*($BS$51:$CA$51=S$21),$BS$52:$CA$60)),0)</f>
        <v>0</v>
      </c>
      <c r="AP38" s="2">
        <f t="array" aca="1" ref="AP38" ca="1">IF(S25=C25,SUM(IF(($BR$52:$BR$60=C25)*($BS$51:$CA$51=S$22),$BS$52:$CA$60)),0)</f>
        <v>0</v>
      </c>
      <c r="AQ38" s="2">
        <f t="array" aca="1" ref="AQ38" ca="1">IF(S25=C25,SUM(IF(($BR$52:$BR$60=C25)*($BS$51:$CA$51=S$23),$BS$52:$CA$60)),0)</f>
        <v>0</v>
      </c>
      <c r="AR38" s="2">
        <f t="array" aca="1" ref="AR38" ca="1">IF(S25=C25,SUM(IF(($BR$52:$BR$60=C25)*($BS$51:$CA$51=S$24),$BS$52:$CA$60)),0)</f>
        <v>0</v>
      </c>
      <c r="AS38" s="4">
        <f t="array" aca="1" ref="AS38" ca="1">IF(T25=C25,SUM(IF(($BR$52:$BR$60=C25)*($BS$51:$CA$51=T$17),$BS$52:$CA$60)),0)</f>
        <v>0</v>
      </c>
      <c r="AT38" s="2">
        <f t="array" aca="1" ref="AT38" ca="1">IF(T25=C25,SUM(IF(($BR$52:$BR$60=C25)*($BS$51:$CA$51=T$18),$BS$52:$CA$60)),0)</f>
        <v>0</v>
      </c>
      <c r="AU38" s="2">
        <f t="array" aca="1" ref="AU38" ca="1">IF(T25=C25,SUM(IF(($BR$52:$BR$60=C25)*($BS$51:$CA$51=T$19),$BS$52:$CA$60)),0)</f>
        <v>0</v>
      </c>
      <c r="AV38" s="2">
        <f t="array" aca="1" ref="AV38" ca="1">IF(T25=C25,SUM(IF(($BR$52:$BR$60=C25)*($BS$51:$CA$51=T$20),$BS$52:$CA$60)),0)</f>
        <v>0</v>
      </c>
      <c r="AW38" s="2">
        <f t="array" aca="1" ref="AW38" ca="1">IF(T25=C25,SUM(IF(($BR$52:$BR$60=C25)*($BS$51:$CA$51=T$21),$BS$52:$CA$60)),0)</f>
        <v>0</v>
      </c>
      <c r="AX38" s="2">
        <f t="array" aca="1" ref="AX38" ca="1">IF(T25=C25,SUM(IF(($BR$52:$BR$60=C25)*($BS$51:$CA$51=T$22),$BS$52:$CA$60)),0)</f>
        <v>0</v>
      </c>
      <c r="AY38" s="2">
        <f t="array" aca="1" ref="AY38" ca="1">IF(T25=C25,SUM(IF(($BR$52:$BR$60=C25)*($BS$51:$CA$51=T$23),$BS$52:$CA$60)),0)</f>
        <v>0</v>
      </c>
      <c r="AZ38" s="2">
        <f t="array" aca="1" ref="AZ38" ca="1">IF(T25=C25,SUM(IF(($BR$52:$BR$60=C25)*($BS$51:$CA$51=T$24),$BS$52:$CA$60)),0)</f>
        <v>0</v>
      </c>
      <c r="BA38" s="4">
        <f t="array" aca="1" ref="BA38" ca="1">IF(U25=C25,SUM(IF(($BR$52:$BR$60=C25)*($BS$51:$CA$51=U$17),$BS$52:$CA$60)),0)</f>
        <v>0</v>
      </c>
      <c r="BB38" s="2">
        <f t="array" aca="1" ref="BB38" ca="1">IF(U25=C25,SUM(IF(($BR$52:$BR$60=C25)*($BS$51:$CA$51=U$18),$BS$52:$CA$60)),0)</f>
        <v>0</v>
      </c>
      <c r="BC38" s="2">
        <f t="array" aca="1" ref="BC38" ca="1">IF(U25=C25,SUM(IF(($BR$52:$BR$60=C25)*($BS$51:$CA$51=U$19),$BS$52:$CA$60)),0)</f>
        <v>0</v>
      </c>
      <c r="BD38" s="2">
        <f t="array" aca="1" ref="BD38" ca="1">IF(U25=C25,SUM(IF(($BR$52:$BR$60=C25)*($BS$51:$CA$51=U$20),$BS$52:$CA$60)),0)</f>
        <v>0</v>
      </c>
      <c r="BE38" s="2">
        <f t="array" aca="1" ref="BE38" ca="1">IF(U25=C25,SUM(IF(($BR$52:$BR$60=C25)*($BS$51:$CA$51=U$21),$BS$52:$CA$60)),0)</f>
        <v>0</v>
      </c>
      <c r="BF38" s="2">
        <f t="array" aca="1" ref="BF38" ca="1">IF(U25=C25,SUM(IF(($BR$52:$BR$60=C25)*($BS$51:$CA$51=U$22),$BS$52:$CA$60)),0)</f>
        <v>0</v>
      </c>
      <c r="BG38" s="2">
        <f t="array" aca="1" ref="BG38" ca="1">IF(U25=C25,SUM(IF(($BR$52:$BR$60=C25)*($BS$51:$CA$51=U$23),$BS$52:$CA$60)),0)</f>
        <v>0</v>
      </c>
      <c r="BH38" s="2">
        <f t="array" aca="1" ref="BH38" ca="1">IF(U25=C25,SUM(IF(($BR$52:$BR$60=C25)*($BS$51:$CA$51=U$24),$BS$52:$CA$60)),0)</f>
        <v>0</v>
      </c>
      <c r="BI38" s="4">
        <f t="array" aca="1" ref="BI38" ca="1">IF(V25=C25,SUM(IF(($BR$52:$BR$60=C25)*($BS$51:$CA$51=V$17),$BS$52:$CA$60)),0)</f>
        <v>0</v>
      </c>
      <c r="BJ38" s="2">
        <f t="array" aca="1" ref="BJ38" ca="1">IF(V25=C25,SUM(IF(($BR$52:$BR$60=C25)*($BS$51:$CA$51=V$18),$BS$52:$CA$60)),0)</f>
        <v>0</v>
      </c>
      <c r="BK38" s="2">
        <f t="array" aca="1" ref="BK38" ca="1">IF(V25=C25,SUM(IF(($BR$52:$BR$60=C25)*($BS$51:$CA$51=V$19),$BS$52:$CA$60)),0)</f>
        <v>0</v>
      </c>
      <c r="BL38" s="2">
        <f t="array" aca="1" ref="BL38" ca="1">IF(V25=C25,SUM(IF(($BR$52:$BR$60=C25)*($BS$51:$CA$51=V$20),$BS$52:$CA$60)),0)</f>
        <v>0</v>
      </c>
      <c r="BM38" s="2">
        <f t="array" aca="1" ref="BM38" ca="1">IF(V25=C25,SUM(IF(($BR$52:$BR$60=C25)*($BS$51:$CA$51=V$21),$BS$52:$CA$60)),0)</f>
        <v>0</v>
      </c>
      <c r="BN38" s="2">
        <f t="array" aca="1" ref="BN38" ca="1">IF(V25=C25,SUM(IF(($BR$52:$BR$60=C25)*($BS$51:$CA$51=V$22),$BS$52:$CA$60)),0)</f>
        <v>0</v>
      </c>
      <c r="BO38" s="2">
        <f t="array" aca="1" ref="BO38" ca="1">IF(V25=C25,SUM(IF(($BR$52:$BR$60=C25)*($BS$51:$CA$51=V$23),$BS$52:$CA$60)),0)</f>
        <v>0</v>
      </c>
      <c r="BP38" s="13">
        <f t="array" aca="1" ref="BP38" ca="1">IF(V25=C25,SUM(IF(($BR$52:$BR$60=C25)*($BS$51:$CA$51=V$24),$BS$52:$CA$60)),0)</f>
        <v>0</v>
      </c>
      <c r="BR38" s="2" t="str">
        <f t="shared" si="55"/>
        <v/>
      </c>
      <c r="BS38" s="7">
        <f t="shared" ca="1" si="58"/>
        <v>0</v>
      </c>
      <c r="BT38" s="7">
        <f t="shared" ca="1" si="58"/>
        <v>0</v>
      </c>
      <c r="BU38" s="7">
        <f t="shared" ca="1" si="58"/>
        <v>0</v>
      </c>
      <c r="BV38" s="7">
        <f ca="1">SUMIFS($X$64:$X$135,$V$64:$V$135,$BR38,$W$64:$W$135,BV$29)+SUMIFS($Y$64:$Y$135,$W$64:$W$135,$BR38,$V$64:$V$135,BV$29)</f>
        <v>0</v>
      </c>
      <c r="BW38" s="7">
        <f ca="1">SUMIFS($X$64:$X$135,$V$64:$V$135,$BR38,$W$64:$W$135,BW$29)+SUMIFS($Y$64:$Y$135,$W$64:$W$135,$BR38,$V$64:$V$135,BW$29)</f>
        <v>0</v>
      </c>
      <c r="BX38" s="7">
        <f ca="1">SUMIFS($X$64:$X$135,$V$64:$V$135,$BR38,$W$64:$W$135,BX$29)+SUMIFS($Y$64:$Y$135,$W$64:$W$135,$BR38,$V$64:$V$135,BX$29)</f>
        <v>0</v>
      </c>
      <c r="BY38" s="7">
        <f ca="1">SUMIFS($X$64:$X$135,$V$64:$V$135,$BR38,$W$64:$W$135,BY$29)+SUMIFS($Y$64:$Y$135,$W$64:$W$135,$BR38,$V$64:$V$135,BY$29)</f>
        <v>0</v>
      </c>
      <c r="BZ38" s="7">
        <f ca="1">SUMIFS($X$64:$X$135,$V$64:$V$135,$BR38,$W$64:$W$135,BZ$29)+SUMIFS($Y$64:$Y$135,$W$64:$W$135,$BR38,$V$64:$V$135,BZ$29)</f>
        <v>0</v>
      </c>
      <c r="CA38" s="5"/>
    </row>
    <row r="39" spans="2:79" s="2" customFormat="1" x14ac:dyDescent="0.25">
      <c r="E39" s="12"/>
      <c r="M39" s="4"/>
      <c r="U39" s="4"/>
      <c r="AC39" s="4"/>
      <c r="AK39" s="4"/>
      <c r="AS39" s="4"/>
      <c r="BA39" s="4"/>
      <c r="BI39" s="4"/>
      <c r="BP39" s="13"/>
    </row>
    <row r="40" spans="2:79" s="2" customFormat="1" x14ac:dyDescent="0.25">
      <c r="E40" s="12"/>
      <c r="M40" s="4"/>
      <c r="U40" s="4"/>
      <c r="AC40" s="4"/>
      <c r="AK40" s="4"/>
      <c r="AS40" s="4"/>
      <c r="BA40" s="4"/>
      <c r="BI40" s="4"/>
      <c r="BP40" s="13"/>
      <c r="BR40" s="3" t="s">
        <v>104</v>
      </c>
      <c r="BS40" s="2" t="str">
        <f ca="1">$F$4</f>
        <v>Langenthal 2</v>
      </c>
      <c r="BT40" s="2" t="str">
        <f ca="1">$F$5</f>
        <v>Langenthal 11</v>
      </c>
      <c r="BU40" s="2" t="str">
        <f ca="1">$F$6</f>
        <v/>
      </c>
      <c r="BV40" s="2" t="str">
        <f ca="1">$F$7</f>
        <v/>
      </c>
      <c r="BW40" s="2" t="str">
        <f>$F$8</f>
        <v/>
      </c>
      <c r="BX40" s="2" t="str">
        <f>$F$9</f>
        <v/>
      </c>
      <c r="BY40" s="2" t="str">
        <f>$F$10</f>
        <v/>
      </c>
      <c r="BZ40" s="2" t="str">
        <f>$F$11</f>
        <v/>
      </c>
      <c r="CA40" s="2" t="str">
        <f>$F$12</f>
        <v/>
      </c>
    </row>
    <row r="41" spans="2:79" s="2" customFormat="1" x14ac:dyDescent="0.25">
      <c r="B41" s="2" t="s">
        <v>102</v>
      </c>
      <c r="E41" s="12">
        <f t="array" aca="1" ref="E41" ca="1">IF(O17=C17,SUM(IF(($BR$41:$BR$49=C17)*($BS$40:$CA$40=O18),$BS$41:$CA$49)),0)</f>
        <v>0</v>
      </c>
      <c r="F41" s="2">
        <f t="array" aca="1" ref="F41" ca="1">IF(O17=C17,SUM(IF(($BR$41:$BR$49=C17)*($BS$40:$CA$40=O19),$BS$41:$CA$49)),0)</f>
        <v>0</v>
      </c>
      <c r="G41" s="2">
        <f t="array" aca="1" ref="G41" ca="1">IF(O17=C17,SUM(IF(($BR$41:$BR$49=C17)*($BS$40:$CA$40=O20),$BS$41:$CA$49)),0)</f>
        <v>0</v>
      </c>
      <c r="H41" s="2">
        <f t="array" aca="1" ref="H41" ca="1">IF(O17=C17,SUM(IF(($BR$41:$BR$49=C17)*($BS$40:$CA$40=O21),$BS$41:$CA$49)),0)</f>
        <v>0</v>
      </c>
      <c r="I41" s="2">
        <f t="array" aca="1" ref="I41" ca="1">IF(O17=C17,SUM(IF(($BR$41:$BR$49=C17)*($BS$40:$CA$40=O22),$BS$41:$CA$49)),0)</f>
        <v>0</v>
      </c>
      <c r="J41" s="2">
        <f t="array" aca="1" ref="J41" ca="1">IF(O17=C17,SUM(IF(($BR$41:$BR$49=C17)*($BS$40:$CA$40=O23),$BS$41:$CA$49)),0)</f>
        <v>0</v>
      </c>
      <c r="K41" s="2">
        <f t="array" aca="1" ref="K41" ca="1">IF(O17=C17,SUM(IF(($BR$41:$BR$49=C17)*($BS$40:$CA$40=O$24),$BS$41:$CA$49)),0)</f>
        <v>0</v>
      </c>
      <c r="L41" s="2">
        <f t="array" aca="1" ref="L41" ca="1">IF(O17=C17,SUM(IF(($BR$41:$BR$49=C17)*($BS$40:$CA$40=O$25),$BS$41:$CA$49)),0)</f>
        <v>0</v>
      </c>
      <c r="M41" s="4">
        <f t="array" aca="1" ref="M41" ca="1">IF(P17=C17,SUM(IF(($BR$41:$BR$49=C17)*($BS$40:$CA$40=P18),$BS$41:$CA$49)),0)</f>
        <v>0</v>
      </c>
      <c r="N41" s="2">
        <f t="array" aca="1" ref="N41" ca="1">IF(P17=C17,SUM(IF(($BR$41:$BR$49=C17)*($BS$40:$CA$40=P19),$BS$41:$CA$49)),0)</f>
        <v>0</v>
      </c>
      <c r="O41" s="2">
        <f t="array" aca="1" ref="O41" ca="1">IF(P17=C17,SUM(IF(($BR$41:$BR$49=C17)*($BS$40:$CA$40=P20),$BS$41:$CA$49)),0)</f>
        <v>0</v>
      </c>
      <c r="P41" s="2">
        <f t="array" aca="1" ref="P41" ca="1">IF(P17=C17,SUM(IF(($BR$41:$BR$49=C17)*($BS$40:$CA$40=P21),$BS$41:$CA$49)),0)</f>
        <v>0</v>
      </c>
      <c r="Q41" s="2">
        <f t="array" aca="1" ref="Q41" ca="1">IF(P17=C17,SUM(IF(($BR$41:$BR$49=C17)*($BS$40:$CA$40=P22),$BS$41:$CA$49)),0)</f>
        <v>0</v>
      </c>
      <c r="R41" s="2">
        <f t="array" aca="1" ref="R41" ca="1">IF(P17=C17,SUM(IF(($BR$41:$BR$49=C17)*($BS$40:$CA$40=P23),$BS$41:$CA$49)),0)</f>
        <v>0</v>
      </c>
      <c r="S41" s="2">
        <f t="array" aca="1" ref="S41" ca="1">IF(P17=C17,SUM(IF(($BR$41:$BR$49=C17)*($BS$40:$CA$40=P$24),$BS$41:$CA$49)),0)</f>
        <v>0</v>
      </c>
      <c r="T41" s="2">
        <f t="array" aca="1" ref="T41" ca="1">IF(P17=C17,SUM(IF(($BR$41:$BR$49=C17)*($BS$40:$CA$40=P$25),$BS$41:$CA$49)),0)</f>
        <v>0</v>
      </c>
      <c r="U41" s="4">
        <f t="array" aca="1" ref="U41" ca="1">IF(Q17=C17,SUM(IF(($BR$41:$BR$49=C17)*($BS$40:$CA$40=Q18),$BS$41:$CA$49)),0)</f>
        <v>0</v>
      </c>
      <c r="V41" s="2">
        <f t="array" aca="1" ref="V41" ca="1">IF(Q17=C17,SUM(IF(($BR$41:$BR$49=C17)*($BS$40:$CA$40=Q19),$BS$41:$CA$49)),0)</f>
        <v>0</v>
      </c>
      <c r="W41" s="2">
        <f t="array" aca="1" ref="W41" ca="1">IF(Q17=C17,SUM(IF(($BR$41:$BR$49=C17)*($BS$40:$CA$40=Q20),$BS$41:$CA$49)),0)</f>
        <v>0</v>
      </c>
      <c r="X41" s="2">
        <f t="array" aca="1" ref="X41" ca="1">IF(Q17=C17,SUM(IF(($BR$41:$BR$49=C17)*($BS$40:$CA$40=Q21),$BS$41:$CA$49)),0)</f>
        <v>0</v>
      </c>
      <c r="Y41" s="2">
        <f t="array" aca="1" ref="Y41" ca="1">IF(Q17=C17,SUM(IF(($BR$41:$BR$49=C17)*($BS$40:$CA$40=Q22),$BS$41:$CA$49)),0)</f>
        <v>0</v>
      </c>
      <c r="Z41" s="2">
        <f t="array" aca="1" ref="Z41" ca="1">IF(Q17=C17,SUM(IF(($BR$41:$BR$49=C17)*($BS$40:$CA$40=Q23),$BS$41:$CA$49)),0)</f>
        <v>0</v>
      </c>
      <c r="AA41" s="2">
        <f t="array" aca="1" ref="AA41" ca="1">IF(Q17=C17,SUM(IF(($BR$41:$BR$49=C17)*($BS$40:$CA$40=Q$24),$BS$41:$CA$49)),0)</f>
        <v>0</v>
      </c>
      <c r="AB41" s="2">
        <f t="array" aca="1" ref="AB41" ca="1">IF(Q17=C17,SUM(IF(($BR$41:$BR$49=C17)*($BS$40:$CA$40=Q$25),$BS$41:$CA$49)),0)</f>
        <v>0</v>
      </c>
      <c r="AC41" s="4">
        <f t="array" aca="1" ref="AC41" ca="1">IF(R17=C17,SUM(IF(($BR$41:$BR$49=C17)*($BS$40:$CA$40=R18),$BS$41:$CA$49)),0)</f>
        <v>0</v>
      </c>
      <c r="AD41" s="2">
        <f t="array" aca="1" ref="AD41" ca="1">IF(R17=C17,SUM(IF(($BR$41:$BR$49=C17)*($BS$40:$CA$40=R19),$BS$41:$CA$49)),0)</f>
        <v>0</v>
      </c>
      <c r="AE41" s="2">
        <f t="array" aca="1" ref="AE41" ca="1">IF(R17=C17,SUM(IF(($BR$41:$BR$49=C17)*($BS$40:$CA$40=R20),$BS$41:$CA$49)),0)</f>
        <v>0</v>
      </c>
      <c r="AF41" s="2">
        <f t="array" aca="1" ref="AF41" ca="1">IF(R17=C17,SUM(IF(($BR$41:$BR$49=C17)*($BS$40:$CA$40=R21),$BS$41:$CA$49)),0)</f>
        <v>0</v>
      </c>
      <c r="AG41" s="2">
        <f t="array" aca="1" ref="AG41" ca="1">IF(R17=C17,SUM(IF(($BR$41:$BR$49=C17)*($BS$40:$CA$40=R22),$BS$41:$CA$49)),0)</f>
        <v>0</v>
      </c>
      <c r="AH41" s="2">
        <f t="array" aca="1" ref="AH41" ca="1">IF(R17=C17,SUM(IF(($BR$41:$BR$49=C17)*($BS$40:$CA$40=R23),$BS$41:$CA$49)),0)</f>
        <v>0</v>
      </c>
      <c r="AI41" s="2">
        <f t="array" aca="1" ref="AI41" ca="1">IF(R17=C17,SUM(IF(($BR$41:$BR$49=C17)*($BS$40:$CA$40=R$24),$BS$41:$CA$49)),0)</f>
        <v>0</v>
      </c>
      <c r="AJ41" s="2">
        <f t="array" aca="1" ref="AJ41" ca="1">IF(R17=C17,SUM(IF(($BR$41:$BR$49=C17)*($BS$40:$CA$40=R$25),$BS$41:$CA$49)),0)</f>
        <v>0</v>
      </c>
      <c r="AK41" s="4">
        <f t="array" aca="1" ref="AK41" ca="1">IF(S17=C17,SUM(IF(($BR$41:$BR$49=C17)*($BS$40:$CA$40=S18),$BS$41:$CA$49)),0)</f>
        <v>0</v>
      </c>
      <c r="AL41" s="2">
        <f t="array" aca="1" ref="AL41" ca="1">IF(S17=C17,SUM(IF(($BR$41:$BR$49=C17)*($BS$40:$CA$40=S19),$BS$41:$CA$49)),0)</f>
        <v>0</v>
      </c>
      <c r="AM41" s="2">
        <f t="array" aca="1" ref="AM41" ca="1">IF(S17=C17,SUM(IF(($BR$41:$BR$49=C17)*($BS$40:$CA$40=S20),$BS$41:$CA$49)),0)</f>
        <v>0</v>
      </c>
      <c r="AN41" s="2">
        <f t="array" aca="1" ref="AN41" ca="1">IF(S17=C17,SUM(IF(($BR$41:$BR$49=C17)*($BS$40:$CA$40=S21),$BS$41:$CA$49)),0)</f>
        <v>0</v>
      </c>
      <c r="AO41" s="2">
        <f t="array" aca="1" ref="AO41" ca="1">IF(S17=C17,SUM(IF(($BR$41:$BR$49=C17)*($BS$40:$CA$40=S22),$BS$41:$CA$49)),0)</f>
        <v>0</v>
      </c>
      <c r="AP41" s="2">
        <f t="array" aca="1" ref="AP41" ca="1">IF(S17=C17,SUM(IF(($BR$41:$BR$49=C17)*($BS$40:$CA$40=S23),$BS$41:$CA$49)),0)</f>
        <v>0</v>
      </c>
      <c r="AQ41" s="2">
        <f t="array" aca="1" ref="AQ41" ca="1">IF(S17=C17,SUM(IF(($BR$41:$BR$49=C17)*($BS$40:$CA$40=S$24),$BS$41:$CA$49)),0)</f>
        <v>0</v>
      </c>
      <c r="AR41" s="2">
        <f t="array" aca="1" ref="AR41" ca="1">IF(S17=C17,SUM(IF(($BR$41:$BR$49=C17)*($BS$40:$CA$40=S$25),$BS$41:$CA$49)),0)</f>
        <v>0</v>
      </c>
      <c r="AS41" s="4">
        <f t="array" aca="1" ref="AS41" ca="1">IF(T17=C17,SUM(IF(($BR$41:$BR$49=C17)*($BS$40:$CA$40=T18),$BS$41:$CA$49)),0)</f>
        <v>0</v>
      </c>
      <c r="AT41" s="2">
        <f t="array" aca="1" ref="AT41" ca="1">IF(T17=C17,SUM(IF(($BR$41:$BR$49=C17)*($BS$40:$CA$40=T19),$BS$41:$CA$49)),0)</f>
        <v>0</v>
      </c>
      <c r="AU41" s="2">
        <f t="array" aca="1" ref="AU41" ca="1">IF(T17=C17,SUM(IF(($BR$41:$BR$49=C17)*($BS$40:$CA$40=T20),$BS$41:$CA$49)),0)</f>
        <v>0</v>
      </c>
      <c r="AV41" s="2">
        <f t="array" aca="1" ref="AV41" ca="1">IF(T17=C17,SUM(IF(($BR$41:$BR$49=C17)*($BS$40:$CA$40=T21),$BS$41:$CA$49)),0)</f>
        <v>0</v>
      </c>
      <c r="AW41" s="2">
        <f t="array" aca="1" ref="AW41" ca="1">IF(T17=C17,SUM(IF(($BR$41:$BR$49=C17)*($BS$40:$CA$40=T22),$BS$41:$CA$49)),0)</f>
        <v>0</v>
      </c>
      <c r="AX41" s="2">
        <f t="array" aca="1" ref="AX41" ca="1">IF(T17=C17,SUM(IF(($BR$41:$BR$49=C17)*($BS$40:$CA$40=T23),$BS$41:$CA$49)),0)</f>
        <v>0</v>
      </c>
      <c r="AY41" s="2">
        <f t="array" aca="1" ref="AY41" ca="1">IF(T17=C17,SUM(IF(($BR$41:$BR$49=C17)*($BS$40:$CA$40=T$24),$BS$41:$CA$49)),0)</f>
        <v>0</v>
      </c>
      <c r="AZ41" s="2">
        <f t="array" aca="1" ref="AZ41" ca="1">IF(T17=C17,SUM(IF(($BR$41:$BR$49=C17)*($BS$40:$CA$40=T$25),$BS$41:$CA$49)),0)</f>
        <v>0</v>
      </c>
      <c r="BA41" s="4">
        <f t="array" aca="1" ref="BA41" ca="1">IF(U17=C17,SUM(IF(($BR$41:$BR$49=C17)*($BS$40:$CA$40=U$18),$BS$41:$CA$49)),0)</f>
        <v>0</v>
      </c>
      <c r="BB41" s="2">
        <f t="array" aca="1" ref="BB41" ca="1">IF(U17=C17,SUM(IF(($BR$41:$BR$49=C17)*($BS$40:$CA$40=U$19),$BS$41:$CA$49)),0)</f>
        <v>0</v>
      </c>
      <c r="BC41" s="2">
        <f t="array" aca="1" ref="BC41" ca="1">IF(U17=C17,SUM(IF(($BR$41:$BR$49=C17)*($BS$40:$CA$40=U$20),$BS$41:$CA$49)),0)</f>
        <v>0</v>
      </c>
      <c r="BD41" s="2">
        <f t="array" aca="1" ref="BD41" ca="1">IF(U17=C17,SUM(IF(($BR$41:$BR$49=C17)*($BS$40:$CA$40=U$21),$BS$41:$CA$49)),0)</f>
        <v>0</v>
      </c>
      <c r="BE41" s="2">
        <f t="array" aca="1" ref="BE41" ca="1">IF(U17=C17,SUM(IF(($BR$41:$BR$49=C17)*($BS$40:$CA$40=U$22),$BS$41:$CA$49)),0)</f>
        <v>0</v>
      </c>
      <c r="BF41" s="2">
        <f t="array" aca="1" ref="BF41" ca="1">IF(U17=C17,SUM(IF(($BR$41:$BR$49=C17)*($BS$40:$CA$40=U$23),$BS$41:$CA$49)),0)</f>
        <v>0</v>
      </c>
      <c r="BG41" s="2">
        <f t="array" aca="1" ref="BG41" ca="1">IF(U17=C17,SUM(IF(($BR$41:$BR$49=C17)*($BS$40:$CA$40=U$24),$BS$41:$CA$49)),0)</f>
        <v>0</v>
      </c>
      <c r="BH41" s="2">
        <f t="array" aca="1" ref="BH41" ca="1">IF(U17=C17,SUM(IF(($BR$41:$BR$49=C17)*($BS$40:$CA$40=U$25),$BS$41:$CA$49)),0)</f>
        <v>0</v>
      </c>
      <c r="BI41" s="4">
        <f t="array" aca="1" ref="BI41" ca="1">IF(V17=C17,SUM(IF(($BR$41:$BR$49=C17)*($BS$40:$CA$40=V$18),$BS$41:$CA$49)),0)</f>
        <v>0</v>
      </c>
      <c r="BJ41" s="2">
        <f t="array" aca="1" ref="BJ41" ca="1">IF(V17=C17,SUM(IF(($BR$41:$BR$49=C17)*($BS$40:$CA$40=V$19),$BS$41:$CA$49)),0)</f>
        <v>0</v>
      </c>
      <c r="BK41" s="2">
        <f t="array" aca="1" ref="BK41" ca="1">IF(V17=C17,SUM(IF(($BR$41:$BR$49=C17)*($BS$40:$CA$40=V$20),$BS$41:$CA$49)),0)</f>
        <v>0</v>
      </c>
      <c r="BL41" s="2">
        <f t="array" aca="1" ref="BL41" ca="1">IF(V17=C17,SUM(IF(($BR$41:$BR$49=C17)*($BS$40:$CA$40=V$21),$BS$41:$CA$49)),0)</f>
        <v>0</v>
      </c>
      <c r="BM41" s="2">
        <f t="array" aca="1" ref="BM41" ca="1">IF(V17=C17,SUM(IF(($BR$41:$BR$49=C17)*($BS$40:$CA$40=V$22),$BS$41:$CA$49)),0)</f>
        <v>0</v>
      </c>
      <c r="BN41" s="2">
        <f t="array" aca="1" ref="BN41" ca="1">IF(V17=C17,SUM(IF(($BR$41:$BR$49=C17)*($BS$40:$CA$40=V$23),$BS$41:$CA$49)),0)</f>
        <v>0</v>
      </c>
      <c r="BO41" s="2">
        <f t="array" aca="1" ref="BO41" ca="1">IF(V17=C17,SUM(IF(($BR$41:$BR$49=C17)*($BS$40:$CA$40=V$24),$BS$41:$CA$49)),0)</f>
        <v>0</v>
      </c>
      <c r="BP41" s="13">
        <f t="array" aca="1" ref="BP41" ca="1">IF(V17=C17,SUM(IF(($BR$41:$BR$49=C17)*($BS$40:$CA$40=V$25),$BS$41:$CA$49)),0)</f>
        <v>0</v>
      </c>
      <c r="BR41" s="2" t="str">
        <f t="shared" ref="BR41:BR49" ca="1" si="59">F4</f>
        <v>Langenthal 2</v>
      </c>
      <c r="BS41" s="5"/>
      <c r="BT41" s="6">
        <f ca="1">BT30-BS31</f>
        <v>-7</v>
      </c>
      <c r="BU41" s="6">
        <f ca="1">BU30-BS32</f>
        <v>0</v>
      </c>
      <c r="BV41" s="6">
        <f ca="1">BV30-BS33</f>
        <v>0</v>
      </c>
      <c r="BW41" s="6">
        <f ca="1">BW30-BS34</f>
        <v>0</v>
      </c>
      <c r="BX41" s="6">
        <f ca="1">BX30-BS35</f>
        <v>0</v>
      </c>
      <c r="BY41" s="6">
        <f ca="1">BY30-BS36</f>
        <v>0</v>
      </c>
      <c r="BZ41" s="6">
        <f ca="1">BZ30-BS37</f>
        <v>0</v>
      </c>
      <c r="CA41" s="6">
        <f ca="1">CA30-BS38</f>
        <v>0</v>
      </c>
    </row>
    <row r="42" spans="2:79" s="2" customFormat="1" x14ac:dyDescent="0.25">
      <c r="E42" s="12">
        <f t="array" aca="1" ref="E42" ca="1">IF(O18=C18,SUM(IF(($BR$41:$BR$49=C18)*($BS$40:$CA$40=O17),$BS$41:$CA$49)),0)</f>
        <v>0</v>
      </c>
      <c r="F42" s="2">
        <f t="array" aca="1" ref="F42" ca="1">IF(O18=C18,SUM(IF(($BR$41:$BR$49=C18)*($BS$40:$CA$40=O19),$BS$41:$CA$49)),0)</f>
        <v>0</v>
      </c>
      <c r="G42" s="2">
        <f t="array" aca="1" ref="G42" ca="1">IF(O18=C18,SUM(IF(($BR$41:$BR$49=C18)*($BS$40:$CA$40=O20),$BS$41:$CA$49)),0)</f>
        <v>0</v>
      </c>
      <c r="H42" s="2">
        <f t="array" aca="1" ref="H42" ca="1">IF(O18=C18,SUM(IF(($BR$41:$BR$49=C18)*($BS$40:$CA$40=O21),$BS$41:$CA$49)),0)</f>
        <v>0</v>
      </c>
      <c r="I42" s="2">
        <f t="array" aca="1" ref="I42" ca="1">IF(O18=C18,SUM(IF(($BR$41:$BR$49=C18)*($BS$40:$CA$40=O22),$BS$41:$CA$49)),0)</f>
        <v>0</v>
      </c>
      <c r="J42" s="2">
        <f t="array" aca="1" ref="J42" ca="1">IF(O18=C18,SUM(IF(($BR$41:$BR$49=C18)*($BS$40:$CA$40=O23),$BS$41:$CA$49)),0)</f>
        <v>0</v>
      </c>
      <c r="K42" s="2">
        <f t="array" aca="1" ref="K42" ca="1">IF(O18=C18,SUM(IF(($BR$41:$BR$49=C18)*($BS$40:$CA$40=O$24),$BS$41:$CA$49)),0)</f>
        <v>0</v>
      </c>
      <c r="L42" s="2">
        <f t="array" aca="1" ref="L42" ca="1">IF(O18=C18,SUM(IF(($BR$41:$BR$49=C18)*($BS$40:$CA$40=O$25),$BS$41:$CA$49)),0)</f>
        <v>0</v>
      </c>
      <c r="M42" s="4">
        <f t="array" aca="1" ref="M42" ca="1">IF(P18=C18,SUM(IF(($BR$41:$BR$49=C18)*($BS$40:$CA$40=P17),$BS$41:$CA$49)),0)</f>
        <v>0</v>
      </c>
      <c r="N42" s="2">
        <f t="array" aca="1" ref="N42" ca="1">IF(P18=C18,SUM(IF(($BR$41:$BR$49=C18)*($BS$40:$CA$40=P19),$BS$41:$CA$49)),0)</f>
        <v>0</v>
      </c>
      <c r="O42" s="2">
        <f t="array" aca="1" ref="O42" ca="1">IF(P18=C18,SUM(IF(($BR$41:$BR$49=C18)*($BS$40:$CA$40=P20),$BS$41:$CA$49)),0)</f>
        <v>0</v>
      </c>
      <c r="P42" s="2">
        <f t="array" aca="1" ref="P42" ca="1">IF(P18=C18,SUM(IF(($BR$41:$BR$49=C18)*($BS$40:$CA$40=P21),$BS$41:$CA$49)),0)</f>
        <v>0</v>
      </c>
      <c r="Q42" s="2">
        <f t="array" aca="1" ref="Q42" ca="1">IF(P18=C18,SUM(IF(($BR$41:$BR$49=C18)*($BS$40:$CA$40=P22),$BS$41:$CA$49)),0)</f>
        <v>0</v>
      </c>
      <c r="R42" s="2">
        <f t="array" aca="1" ref="R42" ca="1">IF(P18=C18,SUM(IF(($BR$41:$BR$49=C18)*($BS$40:$CA$40=P23),$BS$41:$CA$49)),0)</f>
        <v>0</v>
      </c>
      <c r="S42" s="2">
        <f t="array" aca="1" ref="S42" ca="1">IF(P18=C18,SUM(IF(($BR$41:$BR$49=C18)*($BS$40:$CA$40=P$24),$BS$41:$CA$49)),0)</f>
        <v>0</v>
      </c>
      <c r="T42" s="2">
        <f t="array" aca="1" ref="T42" ca="1">IF(P18=C18,SUM(IF(($BR$41:$BR$49=C18)*($BS$40:$CA$40=P$25),$BS$41:$CA$49)),0)</f>
        <v>0</v>
      </c>
      <c r="U42" s="4">
        <f t="array" aca="1" ref="U42" ca="1">IF(Q18=C18,SUM(IF(($BR$41:$BR$49=C18)*($BS$40:$CA$40=Q17),$BS$41:$CA$49)),0)</f>
        <v>0</v>
      </c>
      <c r="V42" s="2">
        <f t="array" aca="1" ref="V42" ca="1">IF(Q18=C18,SUM(IF(($BR$41:$BR$49=C18)*($BS$40:$CA$40=Q19),$BS$41:$CA$49)),0)</f>
        <v>0</v>
      </c>
      <c r="W42" s="2">
        <f t="array" aca="1" ref="W42" ca="1">IF(Q18=C18,SUM(IF(($BR$41:$BR$49=C18)*($BS$40:$CA$40=Q20),$BS$41:$CA$49)),0)</f>
        <v>0</v>
      </c>
      <c r="X42" s="2">
        <f t="array" aca="1" ref="X42" ca="1">IF(Q18=C18,SUM(IF(($BR$41:$BR$49=C18)*($BS$40:$CA$40=Q21),$BS$41:$CA$49)),0)</f>
        <v>0</v>
      </c>
      <c r="Y42" s="2">
        <f t="array" aca="1" ref="Y42" ca="1">IF(Q18=C18,SUM(IF(($BR$41:$BR$49=C18)*($BS$40:$CA$40=Q22),$BS$41:$CA$49)),0)</f>
        <v>0</v>
      </c>
      <c r="Z42" s="2">
        <f t="array" aca="1" ref="Z42" ca="1">IF(Q18=C18,SUM(IF(($BR$41:$BR$49=C18)*($BS$40:$CA$40=Q23),$BS$41:$CA$49)),0)</f>
        <v>0</v>
      </c>
      <c r="AA42" s="2">
        <f t="array" aca="1" ref="AA42" ca="1">IF(Q18=C18,SUM(IF(($BR$41:$BR$49=C18)*($BS$40:$CA$40=Q$24),$BS$41:$CA$49)),0)</f>
        <v>0</v>
      </c>
      <c r="AB42" s="2">
        <f t="array" aca="1" ref="AB42" ca="1">IF(Q18=C18,SUM(IF(($BR$41:$BR$49=C18)*($BS$40:$CA$40=Q$25),$BS$41:$CA$49)),0)</f>
        <v>0</v>
      </c>
      <c r="AC42" s="4">
        <f t="array" aca="1" ref="AC42" ca="1">IF(R18=C18,SUM(IF(($BR$41:$BR$49=C18)*($BS$40:$CA$40=R17),$BS$41:$CA$49)),0)</f>
        <v>0</v>
      </c>
      <c r="AD42" s="2">
        <f t="array" aca="1" ref="AD42" ca="1">IF(R18=C18,SUM(IF(($BR$41:$BR$49=C18)*($BS$40:$CA$40=R19),$BS$41:$CA$49)),0)</f>
        <v>0</v>
      </c>
      <c r="AE42" s="2">
        <f t="array" aca="1" ref="AE42" ca="1">IF(R18=C18,SUM(IF(($BR$41:$BR$49=C18)*($BS$40:$CA$40=R20),$BS$41:$CA$49)),0)</f>
        <v>0</v>
      </c>
      <c r="AF42" s="2">
        <f t="array" aca="1" ref="AF42" ca="1">IF(R18=C18,SUM(IF(($BR$41:$BR$49=C18)*($BS$40:$CA$40=R21),$BS$41:$CA$49)),0)</f>
        <v>0</v>
      </c>
      <c r="AG42" s="2">
        <f t="array" aca="1" ref="AG42" ca="1">IF(R18=C18,SUM(IF(($BR$41:$BR$49=C18)*($BS$40:$CA$40=R22),$BS$41:$CA$49)),0)</f>
        <v>0</v>
      </c>
      <c r="AH42" s="2">
        <f t="array" aca="1" ref="AH42" ca="1">IF(R18=C18,SUM(IF(($BR$41:$BR$49=C18)*($BS$40:$CA$40=R23),$BS$41:$CA$49)),0)</f>
        <v>0</v>
      </c>
      <c r="AI42" s="2">
        <f t="array" aca="1" ref="AI42" ca="1">IF(R18=C18,SUM(IF(($BR$41:$BR$49=C18)*($BS$40:$CA$40=R$24),$BS$41:$CA$49)),0)</f>
        <v>0</v>
      </c>
      <c r="AJ42" s="2">
        <f t="array" aca="1" ref="AJ42" ca="1">IF(R18=C18,SUM(IF(($BR$41:$BR$49=C18)*($BS$40:$CA$40=R$25),$BS$41:$CA$49)),0)</f>
        <v>0</v>
      </c>
      <c r="AK42" s="4">
        <f t="array" aca="1" ref="AK42" ca="1">IF(S18=C18,SUM(IF(($BR$41:$BR$49=C18)*($BS$40:$CA$40=S17),$BS$41:$CA$49)),0)</f>
        <v>0</v>
      </c>
      <c r="AL42" s="2">
        <f t="array" aca="1" ref="AL42" ca="1">IF(S18=C18,SUM(IF(($BR$41:$BR$49=C18)*($BS$40:$CA$40=S19),$BS$41:$CA$49)),0)</f>
        <v>0</v>
      </c>
      <c r="AM42" s="2">
        <f t="array" aca="1" ref="AM42" ca="1">IF(S18=C18,SUM(IF(($BR$41:$BR$49=C18)*($BS$40:$CA$40=S20),$BS$41:$CA$49)),0)</f>
        <v>0</v>
      </c>
      <c r="AN42" s="2">
        <f t="array" aca="1" ref="AN42" ca="1">IF(S18=C18,SUM(IF(($BR$41:$BR$49=C18)*($BS$40:$CA$40=S21),$BS$41:$CA$49)),0)</f>
        <v>0</v>
      </c>
      <c r="AO42" s="2">
        <f t="array" aca="1" ref="AO42" ca="1">IF(S18=C18,SUM(IF(($BR$41:$BR$49=C18)*($BS$40:$CA$40=S22),$BS$41:$CA$49)),0)</f>
        <v>0</v>
      </c>
      <c r="AP42" s="2">
        <f t="array" aca="1" ref="AP42" ca="1">IF(S18=C18,SUM(IF(($BR$41:$BR$49=C18)*($BS$40:$CA$40=S23),$BS$41:$CA$49)),0)</f>
        <v>0</v>
      </c>
      <c r="AQ42" s="2">
        <f t="array" aca="1" ref="AQ42" ca="1">IF(S18=C18,SUM(IF(($BR$41:$BR$49=C18)*($BS$40:$CA$40=S$24),$BS$41:$CA$49)),0)</f>
        <v>0</v>
      </c>
      <c r="AR42" s="2">
        <f t="array" aca="1" ref="AR42" ca="1">IF(S18=C18,SUM(IF(($BR$41:$BR$49=C18)*($BS$40:$CA$40=S$25),$BS$41:$CA$49)),0)</f>
        <v>0</v>
      </c>
      <c r="AS42" s="4">
        <f t="array" aca="1" ref="AS42" ca="1">IF(T18=C18,SUM(IF(($BR$41:$BR$49=C18)*($BS$40:$CA$40=T17),$BS$41:$CA$49)),0)</f>
        <v>0</v>
      </c>
      <c r="AT42" s="2">
        <f t="array" aca="1" ref="AT42" ca="1">IF(T18=C18,SUM(IF(($BR$41:$BR$49=C18)*($BS$40:$CA$40=T19),$BS$41:$CA$49)),0)</f>
        <v>0</v>
      </c>
      <c r="AU42" s="2">
        <f t="array" aca="1" ref="AU42" ca="1">IF(T18=C18,SUM(IF(($BR$41:$BR$49=C18)*($BS$40:$CA$40=T20),$BS$41:$CA$49)),0)</f>
        <v>0</v>
      </c>
      <c r="AV42" s="2">
        <f t="array" aca="1" ref="AV42" ca="1">IF(T18=C18,SUM(IF(($BR$41:$BR$49=C18)*($BS$40:$CA$40=T21),$BS$41:$CA$49)),0)</f>
        <v>0</v>
      </c>
      <c r="AW42" s="2">
        <f t="array" aca="1" ref="AW42" ca="1">IF(T18=C18,SUM(IF(($BR$41:$BR$49=C18)*($BS$40:$CA$40=T22),$BS$41:$CA$49)),0)</f>
        <v>0</v>
      </c>
      <c r="AX42" s="2">
        <f t="array" aca="1" ref="AX42" ca="1">IF(T18=C18,SUM(IF(($BR$41:$BR$49=C18)*($BS$40:$CA$40=T23),$BS$41:$CA$49)),0)</f>
        <v>0</v>
      </c>
      <c r="AY42" s="2">
        <f t="array" aca="1" ref="AY42" ca="1">IF(T18=C18,SUM(IF(($BR$41:$BR$49=C18)*($BS$40:$CA$40=T$24),$BS$41:$CA$49)),0)</f>
        <v>0</v>
      </c>
      <c r="AZ42" s="2">
        <f t="array" aca="1" ref="AZ42" ca="1">IF(T18=C18,SUM(IF(($BR$41:$BR$49=C18)*($BS$40:$CA$40=T$25),$BS$41:$CA$49)),0)</f>
        <v>0</v>
      </c>
      <c r="BA42" s="4">
        <f t="array" aca="1" ref="BA42" ca="1">IF(U18=C18,SUM(IF(($BR$41:$BR$49=C18)*($BS$40:$CA$40=U$17),$BS$41:$CA$49)),0)</f>
        <v>0</v>
      </c>
      <c r="BB42" s="2">
        <f t="array" aca="1" ref="BB42" ca="1">IF(U18=C18,SUM(IF(($BR$41:$BR$49=C18)*($BS$40:$CA$40=U$19),$BS$41:$CA$49)),0)</f>
        <v>0</v>
      </c>
      <c r="BC42" s="2">
        <f t="array" aca="1" ref="BC42" ca="1">IF(U18=C18,SUM(IF(($BR$41:$BR$49=C18)*($BS$40:$CA$40=U$20),$BS$41:$CA$49)),0)</f>
        <v>0</v>
      </c>
      <c r="BD42" s="2">
        <f t="array" aca="1" ref="BD42" ca="1">IF(U18=C18,SUM(IF(($BR$41:$BR$49=C18)*($BS$40:$CA$40=U$21),$BS$41:$CA$49)),0)</f>
        <v>0</v>
      </c>
      <c r="BE42" s="2">
        <f t="array" aca="1" ref="BE42" ca="1">IF(U18=C18,SUM(IF(($BR$41:$BR$49=C18)*($BS$40:$CA$40=U$22),$BS$41:$CA$49)),0)</f>
        <v>0</v>
      </c>
      <c r="BF42" s="2">
        <f t="array" aca="1" ref="BF42" ca="1">IF(U18=C18,SUM(IF(($BR$41:$BR$49=C18)*($BS$40:$CA$40=U$23),$BS$41:$CA$49)),0)</f>
        <v>0</v>
      </c>
      <c r="BG42" s="2">
        <f t="array" aca="1" ref="BG42" ca="1">IF(U18=C18,SUM(IF(($BR$41:$BR$49=C18)*($BS$40:$CA$40=U$24),$BS$41:$CA$49)),0)</f>
        <v>0</v>
      </c>
      <c r="BH42" s="2">
        <f t="array" aca="1" ref="BH42" ca="1">IF(U18=C18,SUM(IF(($BR$41:$BR$49=C18)*($BS$40:$CA$40=U$25),$BS$41:$CA$49)),0)</f>
        <v>0</v>
      </c>
      <c r="BI42" s="4">
        <f t="array" aca="1" ref="BI42" ca="1">IF(V18=C18,SUM(IF(($BR$41:$BR$49=C18)*($BS$40:$CA$40=V$18),$BS$41:$CA$49)),0)</f>
        <v>0</v>
      </c>
      <c r="BJ42" s="2">
        <f t="array" aca="1" ref="BJ42" ca="1">IF(V18=C18,SUM(IF(($BR$41:$BR$49=C18)*($BS$40:$CA$40=V$19),$BS$41:$CA$49)),0)</f>
        <v>0</v>
      </c>
      <c r="BK42" s="2">
        <f t="array" aca="1" ref="BK42" ca="1">IF(V18=C18,SUM(IF(($BR$41:$BR$49=C18)*($BS$40:$CA$40=V$20),$BS$41:$CA$49)),0)</f>
        <v>0</v>
      </c>
      <c r="BL42" s="2">
        <f t="array" aca="1" ref="BL42" ca="1">IF(V18=C18,SUM(IF(($BR$41:$BR$49=C18)*($BS$40:$CA$40=V$21),$BS$41:$CA$49)),0)</f>
        <v>0</v>
      </c>
      <c r="BM42" s="2">
        <f t="array" aca="1" ref="BM42" ca="1">IF(V18=C18,SUM(IF(($BR$41:$BR$49=C18)*($BS$40:$CA$40=V$22),$BS$41:$CA$49)),0)</f>
        <v>0</v>
      </c>
      <c r="BN42" s="2">
        <f t="array" aca="1" ref="BN42" ca="1">IF(V18=C18,SUM(IF(($BR$41:$BR$49=C18)*($BS$40:$CA$40=V$23),$BS$41:$CA$49)),0)</f>
        <v>0</v>
      </c>
      <c r="BO42" s="2">
        <f t="array" aca="1" ref="BO42" ca="1">IF(V18=C18,SUM(IF(($BR$41:$BR$49=C18)*($BS$40:$CA$40=V$24),$BS$41:$CA$49)),0)</f>
        <v>0</v>
      </c>
      <c r="BP42" s="13">
        <f t="array" aca="1" ref="BP42" ca="1">IF(V18=C18,SUM(IF(($BR$41:$BR$49=C18)*($BS$40:$CA$40=V$25),$BS$41:$CA$49)),0)</f>
        <v>0</v>
      </c>
      <c r="BR42" s="2" t="str">
        <f t="shared" ca="1" si="59"/>
        <v>Langenthal 11</v>
      </c>
      <c r="BS42" s="7">
        <f ca="1">IF(BT41="","",-1*BT41)</f>
        <v>7</v>
      </c>
      <c r="BT42" s="5"/>
      <c r="BU42" s="6">
        <f ca="1">BU31-BT32</f>
        <v>0</v>
      </c>
      <c r="BV42" s="6">
        <f ca="1">BV31-BT33</f>
        <v>0</v>
      </c>
      <c r="BW42" s="6">
        <f ca="1">BW31-BT34</f>
        <v>0</v>
      </c>
      <c r="BX42" s="6">
        <f ca="1">BX31-BT35</f>
        <v>0</v>
      </c>
      <c r="BY42" s="6">
        <f ca="1">BY31-BT36</f>
        <v>0</v>
      </c>
      <c r="BZ42" s="6">
        <f ca="1">BZ31-BT37</f>
        <v>0</v>
      </c>
      <c r="CA42" s="6">
        <f ca="1">CA31-BT38</f>
        <v>0</v>
      </c>
    </row>
    <row r="43" spans="2:79" s="2" customFormat="1" x14ac:dyDescent="0.25">
      <c r="E43" s="12">
        <f t="array" aca="1" ref="E43" ca="1">IF(O19=C19,SUM(IF(($BR$41:$BR$49=C19)*($BS$40:$CA$40=O17),$BS$41:$CA$49)),0)</f>
        <v>0</v>
      </c>
      <c r="F43" s="2">
        <f t="array" aca="1" ref="F43" ca="1">IF(O19=C19,SUM(IF(($BR$41:$BR$49=C19)*($BS$40:$CA$40=O18),$BS$41:$CA$49)),0)</f>
        <v>0</v>
      </c>
      <c r="G43" s="2">
        <f t="array" aca="1" ref="G43" ca="1">IF(O19=C19,SUM(IF(($BR$41:$BR$49=C19)*($BS$40:$CA$40=O20),$BS$41:$CA$49)),0)</f>
        <v>0</v>
      </c>
      <c r="H43" s="2">
        <f t="array" aca="1" ref="H43" ca="1">IF(O19=C19,SUM(IF(($BR$41:$BR$49=C19)*($BS$40:$CA$40=O21),$BS$41:$CA$49)),0)</f>
        <v>0</v>
      </c>
      <c r="I43" s="2">
        <f t="array" aca="1" ref="I43" ca="1">IF(O19=C19,SUM(IF(($BR$41:$BR$49=C19)*($BS$40:$CA$40=O22),$BS$41:$CA$49)),0)</f>
        <v>0</v>
      </c>
      <c r="J43" s="2">
        <f t="array" aca="1" ref="J43" ca="1">IF(O19=C19,SUM(IF(($BR$41:$BR$49=C19)*($BS$40:$CA$40=O23),$BS$41:$CA$49)),0)</f>
        <v>0</v>
      </c>
      <c r="K43" s="2">
        <f t="array" aca="1" ref="K43" ca="1">IF(O19=C19,SUM(IF(($BR$41:$BR$49=C19)*($BS$40:$CA$40=O$24),$BS$41:$CA$49)),0)</f>
        <v>0</v>
      </c>
      <c r="L43" s="2">
        <f t="array" aca="1" ref="L43" ca="1">IF(O19=C19,SUM(IF(($BR$41:$BR$49=C19)*($BS$40:$CA$40=O$25),$BS$41:$CA$49)),0)</f>
        <v>0</v>
      </c>
      <c r="M43" s="4">
        <f t="array" aca="1" ref="M43" ca="1">IF(P19=C19,SUM(IF(($BR$41:$BR$49=C19)*($BS$40:$CA$40=P17),$BS$41:$CA$49)),0)</f>
        <v>0</v>
      </c>
      <c r="N43" s="2">
        <f t="array" aca="1" ref="N43" ca="1">IF(P19=C19,SUM(IF(($BR$41:$BR$49=C19)*($BS$40:$CA$40=P18),$BS$41:$CA$49)),0)</f>
        <v>0</v>
      </c>
      <c r="O43" s="2">
        <f t="array" aca="1" ref="O43" ca="1">IF(P19=C19,SUM(IF(($BR$41:$BR$49=C19)*($BS$40:$CA$40=P20),$BS$41:$CA$49)),0)</f>
        <v>0</v>
      </c>
      <c r="P43" s="2">
        <f t="array" aca="1" ref="P43" ca="1">IF(P19=C19,SUM(IF(($BR$41:$BR$49=C19)*($BS$40:$CA$40=P21),$BS$41:$CA$49)),0)</f>
        <v>0</v>
      </c>
      <c r="Q43" s="2">
        <f t="array" aca="1" ref="Q43" ca="1">IF(P19=C19,SUM(IF(($BR$41:$BR$49=C19)*($BS$40:$CA$40=P22),$BS$41:$CA$49)),0)</f>
        <v>0</v>
      </c>
      <c r="R43" s="2">
        <f t="array" aca="1" ref="R43" ca="1">IF(P19=C19,SUM(IF(($BR$41:$BR$49=C19)*($BS$40:$CA$40=P23),$BS$41:$CA$49)),0)</f>
        <v>0</v>
      </c>
      <c r="S43" s="2">
        <f t="array" aca="1" ref="S43" ca="1">IF(P19=C19,SUM(IF(($BR$41:$BR$49=C19)*($BS$40:$CA$40=P$24),$BS$41:$CA$49)),0)</f>
        <v>0</v>
      </c>
      <c r="T43" s="2">
        <f t="array" aca="1" ref="T43" ca="1">IF(P19=C19,SUM(IF(($BR$41:$BR$49=C19)*($BS$40:$CA$40=P$25),$BS$41:$CA$49)),0)</f>
        <v>0</v>
      </c>
      <c r="U43" s="4">
        <f t="array" aca="1" ref="U43" ca="1">IF(Q19=C19,SUM(IF(($BR$41:$BR$49=C19)*($BS$40:$CA$40=Q17),$BS$41:$CA$49)),0)</f>
        <v>0</v>
      </c>
      <c r="V43" s="2">
        <f t="array" aca="1" ref="V43" ca="1">IF(Q19=C19,SUM(IF(($BR$41:$BR$49=C19)*($BS$40:$CA$40=Q18),$BS$41:$CA$49)),0)</f>
        <v>0</v>
      </c>
      <c r="W43" s="2">
        <f t="array" aca="1" ref="W43" ca="1">IF(Q19=C19,SUM(IF(($BR$41:$BR$49=C19)*($BS$40:$CA$40=Q20),$BS$41:$CA$49)),0)</f>
        <v>0</v>
      </c>
      <c r="X43" s="2">
        <f t="array" aca="1" ref="X43" ca="1">IF(Q19=C19,SUM(IF(($BR$41:$BR$49=C19)*($BS$40:$CA$40=Q21),$BS$41:$CA$49)),0)</f>
        <v>0</v>
      </c>
      <c r="Y43" s="2">
        <f t="array" aca="1" ref="Y43" ca="1">IF(Q19=C19,SUM(IF(($BR$41:$BR$49=C19)*($BS$40:$CA$40=Q22),$BS$41:$CA$49)),0)</f>
        <v>0</v>
      </c>
      <c r="Z43" s="2">
        <f t="array" aca="1" ref="Z43" ca="1">IF(Q19=C19,SUM(IF(($BR$41:$BR$49=C19)*($BS$40:$CA$40=Q23),$BS$41:$CA$49)),0)</f>
        <v>0</v>
      </c>
      <c r="AA43" s="2">
        <f t="array" aca="1" ref="AA43" ca="1">IF(Q19=C19,SUM(IF(($BR$41:$BR$49=C19)*($BS$40:$CA$40=Q$24),$BS$41:$CA$49)),0)</f>
        <v>0</v>
      </c>
      <c r="AB43" s="2">
        <f t="array" aca="1" ref="AB43" ca="1">IF(Q19=C19,SUM(IF(($BR$41:$BR$49=C19)*($BS$40:$CA$40=Q$25),$BS$41:$CA$49)),0)</f>
        <v>0</v>
      </c>
      <c r="AC43" s="4">
        <f t="array" aca="1" ref="AC43" ca="1">IF(R19=C19,SUM(IF(($BR$41:$BR$49=C19)*($BS$40:$CA$40=R17),$BS$41:$CA$49)),0)</f>
        <v>0</v>
      </c>
      <c r="AD43" s="2">
        <f t="array" aca="1" ref="AD43" ca="1">IF(R19=C19,SUM(IF(($BR$41:$BR$49=C19)*($BS$40:$CA$40=R18),$BS$41:$CA$49)),0)</f>
        <v>0</v>
      </c>
      <c r="AE43" s="2">
        <f t="array" aca="1" ref="AE43" ca="1">IF(R19=C19,SUM(IF(($BR$41:$BR$49=C19)*($BS$40:$CA$40=R20),$BS$41:$CA$49)),0)</f>
        <v>0</v>
      </c>
      <c r="AF43" s="2">
        <f t="array" aca="1" ref="AF43" ca="1">IF(R19=C19,SUM(IF(($BR$41:$BR$49=C19)*($BS$40:$CA$40=R21),$BS$41:$CA$49)),0)</f>
        <v>0</v>
      </c>
      <c r="AG43" s="2">
        <f t="array" aca="1" ref="AG43" ca="1">IF(R19=C19,SUM(IF(($BR$41:$BR$49=C19)*($BS$40:$CA$40=R22),$BS$41:$CA$49)),0)</f>
        <v>0</v>
      </c>
      <c r="AH43" s="2">
        <f t="array" aca="1" ref="AH43" ca="1">IF(R19=C19,SUM(IF(($BR$41:$BR$49=C19)*($BS$40:$CA$40=R23),$BS$41:$CA$49)),0)</f>
        <v>0</v>
      </c>
      <c r="AI43" s="2">
        <f t="array" aca="1" ref="AI43" ca="1">IF(R19=C19,SUM(IF(($BR$41:$BR$49=C19)*($BS$40:$CA$40=R$24),$BS$41:$CA$49)),0)</f>
        <v>0</v>
      </c>
      <c r="AJ43" s="2">
        <f t="array" aca="1" ref="AJ43" ca="1">IF(R19=C19,SUM(IF(($BR$41:$BR$49=C19)*($BS$40:$CA$40=R$25),$BS$41:$CA$49)),0)</f>
        <v>0</v>
      </c>
      <c r="AK43" s="4">
        <f t="array" aca="1" ref="AK43" ca="1">IF(S19=C19,SUM(IF(($BR$41:$BR$49=C19)*($BS$40:$CA$40=S17),$BS$41:$CA$49)),0)</f>
        <v>0</v>
      </c>
      <c r="AL43" s="2">
        <f t="array" aca="1" ref="AL43" ca="1">IF(S19=C19,SUM(IF(($BR$41:$BR$49=C19)*($BS$40:$CA$40=S18),$BS$41:$CA$49)),0)</f>
        <v>0</v>
      </c>
      <c r="AM43" s="2">
        <f t="array" aca="1" ref="AM43" ca="1">IF(S19=C19,SUM(IF(($BR$41:$BR$49=C19)*($BS$40:$CA$40=S20),$BS$41:$CA$49)),0)</f>
        <v>0</v>
      </c>
      <c r="AN43" s="2">
        <f t="array" aca="1" ref="AN43" ca="1">IF(S19=C19,SUM(IF(($BR$41:$BR$49=C19)*($BS$40:$CA$40=S21),$BS$41:$CA$49)),0)</f>
        <v>0</v>
      </c>
      <c r="AO43" s="2">
        <f t="array" aca="1" ref="AO43" ca="1">IF(S19=C19,SUM(IF(($BR$41:$BR$49=C19)*($BS$40:$CA$40=S22),$BS$41:$CA$49)),0)</f>
        <v>0</v>
      </c>
      <c r="AP43" s="2">
        <f t="array" aca="1" ref="AP43" ca="1">IF(S19=C19,SUM(IF(($BR$41:$BR$49=C19)*($BS$40:$CA$40=S23),$BS$41:$CA$49)),0)</f>
        <v>0</v>
      </c>
      <c r="AQ43" s="2">
        <f t="array" aca="1" ref="AQ43" ca="1">IF(S19=C19,SUM(IF(($BR$41:$BR$49=C19)*($BS$40:$CA$40=S$24),$BS$41:$CA$49)),0)</f>
        <v>0</v>
      </c>
      <c r="AR43" s="2">
        <f t="array" aca="1" ref="AR43" ca="1">IF(S19=C19,SUM(IF(($BR$41:$BR$49=C19)*($BS$40:$CA$40=S$25),$BS$41:$CA$49)),0)</f>
        <v>0</v>
      </c>
      <c r="AS43" s="4">
        <f t="array" aca="1" ref="AS43" ca="1">IF(T19=C19,SUM(IF(($BR$41:$BR$49=C19)*($BS$40:$CA$40=T17),$BS$41:$CA$49)),0)</f>
        <v>0</v>
      </c>
      <c r="AT43" s="2">
        <f t="array" aca="1" ref="AT43" ca="1">IF(T19=C19,SUM(IF(($BR$41:$BR$49=C19)*($BS$40:$CA$40=T18),$BS$41:$CA$49)),0)</f>
        <v>0</v>
      </c>
      <c r="AU43" s="2">
        <f t="array" aca="1" ref="AU43" ca="1">IF(T19=C19,SUM(IF(($BR$41:$BR$49=C19)*($BS$40:$CA$40=T20),$BS$41:$CA$49)),0)</f>
        <v>0</v>
      </c>
      <c r="AV43" s="2">
        <f t="array" aca="1" ref="AV43" ca="1">IF(T19=C19,SUM(IF(($BR$41:$BR$49=C19)*($BS$40:$CA$40=T21),$BS$41:$CA$49)),0)</f>
        <v>0</v>
      </c>
      <c r="AW43" s="2">
        <f t="array" aca="1" ref="AW43" ca="1">IF(T19=C19,SUM(IF(($BR$41:$BR$49=C19)*($BS$40:$CA$40=T22),$BS$41:$CA$49)),0)</f>
        <v>0</v>
      </c>
      <c r="AX43" s="2">
        <f t="array" aca="1" ref="AX43" ca="1">IF(T19=C19,SUM(IF(($BR$41:$BR$49=C19)*($BS$40:$CA$40=T23),$BS$41:$CA$49)),0)</f>
        <v>0</v>
      </c>
      <c r="AY43" s="2">
        <f t="array" aca="1" ref="AY43" ca="1">IF(T19=C19,SUM(IF(($BR$41:$BR$49=C19)*($BS$40:$CA$40=T$24),$BS$41:$CA$49)),0)</f>
        <v>0</v>
      </c>
      <c r="AZ43" s="2">
        <f t="array" aca="1" ref="AZ43" ca="1">IF(T19=C19,SUM(IF(($BR$41:$BR$49=C19)*($BS$40:$CA$40=T$25),$BS$41:$CA$49)),0)</f>
        <v>0</v>
      </c>
      <c r="BA43" s="4">
        <f t="array" aca="1" ref="BA43" ca="1">IF(U19=C19,SUM(IF(($BR$41:$BR$49=C19)*($BS$40:$CA$40=U$17),$BS$41:$CA$49)),0)</f>
        <v>0</v>
      </c>
      <c r="BB43" s="2">
        <f t="array" aca="1" ref="BB43" ca="1">IF(U19=C19,SUM(IF(($BR$41:$BR$49=C19)*($BS$40:$CA$40=U$18),$BS$41:$CA$49)),0)</f>
        <v>0</v>
      </c>
      <c r="BC43" s="2">
        <f t="array" aca="1" ref="BC43" ca="1">IF(U19=C19,SUM(IF(($BR$41:$BR$49=C19)*($BS$40:$CA$40=U$20),$BS$41:$CA$49)),0)</f>
        <v>0</v>
      </c>
      <c r="BD43" s="2">
        <f t="array" aca="1" ref="BD43" ca="1">IF(U19=C19,SUM(IF(($BR$41:$BR$49=C19)*($BS$40:$CA$40=U$21),$BS$41:$CA$49)),0)</f>
        <v>0</v>
      </c>
      <c r="BE43" s="2">
        <f t="array" aca="1" ref="BE43" ca="1">IF(U19=C19,SUM(IF(($BR$41:$BR$49=C19)*($BS$40:$CA$40=U$22),$BS$41:$CA$49)),0)</f>
        <v>0</v>
      </c>
      <c r="BF43" s="2">
        <f t="array" aca="1" ref="BF43" ca="1">IF(U19=C19,SUM(IF(($BR$41:$BR$49=C19)*($BS$40:$CA$40=U$23),$BS$41:$CA$49)),0)</f>
        <v>0</v>
      </c>
      <c r="BG43" s="2">
        <f t="array" aca="1" ref="BG43" ca="1">IF(U19=C19,SUM(IF(($BR$41:$BR$49=C19)*($BS$40:$CA$40=U$24),$BS$41:$CA$49)),0)</f>
        <v>0</v>
      </c>
      <c r="BH43" s="2">
        <f t="array" aca="1" ref="BH43" ca="1">IF(U19=C19,SUM(IF(($BR$41:$BR$49=C19)*($BS$40:$CA$40=U$25),$BS$41:$CA$49)),0)</f>
        <v>0</v>
      </c>
      <c r="BI43" s="4">
        <f t="array" aca="1" ref="BI43" ca="1">IF(V19=C19,SUM(IF(($BR$41:$BR$49=C19)*($BS$40:$CA$40=V$18),$BS$41:$CA$49)),0)</f>
        <v>0</v>
      </c>
      <c r="BJ43" s="2">
        <f t="array" aca="1" ref="BJ43" ca="1">IF(V19=C19,SUM(IF(($BR$41:$BR$49=C19)*($BS$40:$CA$40=V$19),$BS$41:$CA$49)),0)</f>
        <v>0</v>
      </c>
      <c r="BK43" s="2">
        <f t="array" aca="1" ref="BK43" ca="1">IF(V19=C19,SUM(IF(($BR$41:$BR$49=C19)*($BS$40:$CA$40=V$20),$BS$41:$CA$49)),0)</f>
        <v>0</v>
      </c>
      <c r="BL43" s="2">
        <f t="array" aca="1" ref="BL43" ca="1">IF(V19=C19,SUM(IF(($BR$41:$BR$49=C19)*($BS$40:$CA$40=V$21),$BS$41:$CA$49)),0)</f>
        <v>0</v>
      </c>
      <c r="BM43" s="2">
        <f t="array" aca="1" ref="BM43" ca="1">IF(V19=C19,SUM(IF(($BR$41:$BR$49=C19)*($BS$40:$CA$40=V$22),$BS$41:$CA$49)),0)</f>
        <v>0</v>
      </c>
      <c r="BN43" s="2">
        <f t="array" aca="1" ref="BN43" ca="1">IF(V19=C19,SUM(IF(($BR$41:$BR$49=C19)*($BS$40:$CA$40=V$23),$BS$41:$CA$49)),0)</f>
        <v>0</v>
      </c>
      <c r="BO43" s="2">
        <f t="array" aca="1" ref="BO43" ca="1">IF(V19=C19,SUM(IF(($BR$41:$BR$49=C19)*($BS$40:$CA$40=V$24),$BS$41:$CA$49)),0)</f>
        <v>0</v>
      </c>
      <c r="BP43" s="13">
        <f t="array" aca="1" ref="BP43" ca="1">IF(V19=C19,SUM(IF(($BR$41:$BR$49=C19)*($BS$40:$CA$40=V$25),$BS$41:$CA$49)),0)</f>
        <v>0</v>
      </c>
      <c r="BR43" s="2" t="str">
        <f t="shared" ca="1" si="59"/>
        <v/>
      </c>
      <c r="BS43" s="7">
        <f ca="1">IF(BU41="","",-1*BU41)</f>
        <v>0</v>
      </c>
      <c r="BT43" s="7">
        <f ca="1">IF(BU42="","",-1*BU42)</f>
        <v>0</v>
      </c>
      <c r="BU43" s="5"/>
      <c r="BV43" s="6">
        <f ca="1">BV32-BU33</f>
        <v>0</v>
      </c>
      <c r="BW43" s="6">
        <f ca="1">BW32-BU34</f>
        <v>0</v>
      </c>
      <c r="BX43" s="6">
        <f ca="1">BX32-BU35</f>
        <v>0</v>
      </c>
      <c r="BY43" s="6">
        <f ca="1">BY32-BU36</f>
        <v>0</v>
      </c>
      <c r="BZ43" s="6">
        <f ca="1">BZ32-BU37</f>
        <v>0</v>
      </c>
      <c r="CA43" s="6">
        <f ca="1">CA32-BU38</f>
        <v>0</v>
      </c>
    </row>
    <row r="44" spans="2:79" s="2" customFormat="1" x14ac:dyDescent="0.25">
      <c r="E44" s="12">
        <f t="array" aca="1" ref="E44" ca="1">IF(O20=C20,SUM(IF(($BR$41:$BR$49=C20)*($BS$40:$CA$40=O17),$BS$41:$CA$49)),0)</f>
        <v>0</v>
      </c>
      <c r="F44" s="2">
        <f t="array" aca="1" ref="F44" ca="1">IF(O20=C20,SUM(IF(($BR$41:$BR$49=C20)*($BS$40:$CA$40=O18),$BS$41:$CA$49)),0)</f>
        <v>0</v>
      </c>
      <c r="G44" s="2">
        <f t="array" aca="1" ref="G44" ca="1">IF(O20=C20,SUM(IF(($BR$41:$BR$49=C20)*($BS$40:$CA$40=O19),$BS$41:$CA$49)),0)</f>
        <v>0</v>
      </c>
      <c r="H44" s="2">
        <f t="array" aca="1" ref="H44" ca="1">IF(O20=C20,SUM(IF(($BR$41:$BR$49=C20)*($BS$40:$CA$40=O21),$BS$41:$CA$49)),0)</f>
        <v>0</v>
      </c>
      <c r="I44" s="2">
        <f t="array" aca="1" ref="I44" ca="1">IF(O20=C20,SUM(IF(($BR$41:$BR$49=C20)*($BS$40:$CA$40=O22),$BS$41:$CA$49)),0)</f>
        <v>0</v>
      </c>
      <c r="J44" s="2">
        <f t="array" aca="1" ref="J44" ca="1">IF(O20=C20,SUM(IF(($BR$41:$BR$49=C20)*($BS$40:$CA$40=O23),$BS$41:$CA$49)),0)</f>
        <v>0</v>
      </c>
      <c r="K44" s="2">
        <f t="array" aca="1" ref="K44" ca="1">IF(O20=C20,SUM(IF(($BR$41:$BR$49=C20)*($BS$40:$CA$40=O$24),$BS$41:$CA$49)),0)</f>
        <v>0</v>
      </c>
      <c r="L44" s="2">
        <f t="array" aca="1" ref="L44" ca="1">IF(O20=C20,SUM(IF(($BR$41:$BR$49=C20)*($BS$40:$CA$40=O$25),$BS$41:$CA$49)),0)</f>
        <v>0</v>
      </c>
      <c r="M44" s="4">
        <f t="array" aca="1" ref="M44" ca="1">IF(P20=C20,SUM(IF(($BR$41:$BR$49=C20)*($BS$40:$CA$40=P17),$BS$41:$CA$49)),0)</f>
        <v>0</v>
      </c>
      <c r="N44" s="2">
        <f t="array" aca="1" ref="N44" ca="1">IF(P20=C20,SUM(IF(($BR$41:$BR$49=C20)*($BS$40:$CA$40=P18),$BS$41:$CA$49)),0)</f>
        <v>0</v>
      </c>
      <c r="O44" s="2">
        <f t="array" aca="1" ref="O44" ca="1">IF(P20=C20,SUM(IF(($BR$41:$BR$49=C20)*($BS$40:$CA$40=P19),$BS$41:$CA$49)),0)</f>
        <v>0</v>
      </c>
      <c r="P44" s="2">
        <f t="array" aca="1" ref="P44" ca="1">IF(P20=C20,SUM(IF(($BR$41:$BR$49=C20)*($BS$40:$CA$40=P21),$BS$41:$CA$49)),0)</f>
        <v>0</v>
      </c>
      <c r="Q44" s="2">
        <f t="array" aca="1" ref="Q44" ca="1">IF(P20=C20,SUM(IF(($BR$41:$BR$49=C20)*($BS$40:$CA$40=P22),$BS$41:$CA$49)),0)</f>
        <v>0</v>
      </c>
      <c r="R44" s="2">
        <f t="array" aca="1" ref="R44" ca="1">IF(P20=C20,SUM(IF(($BR$41:$BR$49=C20)*($BS$40:$CA$40=P23),$BS$41:$CA$49)),0)</f>
        <v>0</v>
      </c>
      <c r="S44" s="2">
        <f t="array" aca="1" ref="S44" ca="1">IF(P20=C20,SUM(IF(($BR$41:$BR$49=C20)*($BS$40:$CA$40=P$24),$BS$41:$CA$49)),0)</f>
        <v>0</v>
      </c>
      <c r="T44" s="2">
        <f t="array" aca="1" ref="T44" ca="1">IF(P20=C20,SUM(IF(($BR$41:$BR$49=C20)*($BS$40:$CA$40=P$25),$BS$41:$CA$49)),0)</f>
        <v>0</v>
      </c>
      <c r="U44" s="4">
        <f t="array" aca="1" ref="U44" ca="1">IF(Q20=C20,SUM(IF(($BR$41:$BR$49=C20)*($BS$40:$CA$40=Q17),$BS$41:$CA$49)),0)</f>
        <v>0</v>
      </c>
      <c r="V44" s="2">
        <f t="array" aca="1" ref="V44" ca="1">IF(Q20=C20,SUM(IF(($BR$41:$BR$49=C20)*($BS$40:$CA$40=Q18),$BS$41:$CA$49)),0)</f>
        <v>0</v>
      </c>
      <c r="W44" s="2">
        <f t="array" aca="1" ref="W44" ca="1">IF(Q20=C20,SUM(IF(($BR$41:$BR$49=C20)*($BS$40:$CA$40=Q19),$BS$41:$CA$49)),0)</f>
        <v>0</v>
      </c>
      <c r="X44" s="2">
        <f t="array" aca="1" ref="X44" ca="1">IF(Q20=C20,SUM(IF(($BR$41:$BR$49=C20)*($BS$40:$CA$40=Q21),$BS$41:$CA$49)),0)</f>
        <v>0</v>
      </c>
      <c r="Y44" s="2">
        <f t="array" aca="1" ref="Y44" ca="1">IF(Q20=C20,SUM(IF(($BR$41:$BR$49=C20)*($BS$40:$CA$40=Q22),$BS$41:$CA$49)),0)</f>
        <v>0</v>
      </c>
      <c r="Z44" s="2">
        <f t="array" aca="1" ref="Z44" ca="1">IF(Q20=C20,SUM(IF(($BR$41:$BR$49=C20)*($BS$40:$CA$40=Q23),$BS$41:$CA$49)),0)</f>
        <v>0</v>
      </c>
      <c r="AA44" s="2">
        <f t="array" aca="1" ref="AA44" ca="1">IF(Q20=C20,SUM(IF(($BR$41:$BR$49=C20)*($BS$40:$CA$40=Q$24),$BS$41:$CA$49)),0)</f>
        <v>0</v>
      </c>
      <c r="AB44" s="2">
        <f t="array" aca="1" ref="AB44" ca="1">IF(Q20=C20,SUM(IF(($BR$41:$BR$49=C20)*($BS$40:$CA$40=Q$25),$BS$41:$CA$49)),0)</f>
        <v>0</v>
      </c>
      <c r="AC44" s="4">
        <f t="array" aca="1" ref="AC44" ca="1">IF(R20=C20,SUM(IF(($BR$41:$BR$49=C20)*($BS$40:$CA$40=R17),$BS$41:$CA$49)),0)</f>
        <v>0</v>
      </c>
      <c r="AD44" s="2">
        <f t="array" aca="1" ref="AD44" ca="1">IF(R20=C20,SUM(IF(($BR$41:$BR$49=C20)*($BS$40:$CA$40=R18),$BS$41:$CA$49)),0)</f>
        <v>0</v>
      </c>
      <c r="AE44" s="2">
        <f t="array" aca="1" ref="AE44" ca="1">IF(R20=C20,SUM(IF(($BR$41:$BR$49=C20)*($BS$40:$CA$40=R19),$BS$41:$CA$49)),0)</f>
        <v>0</v>
      </c>
      <c r="AF44" s="2">
        <f t="array" aca="1" ref="AF44" ca="1">IF(R20=C20,SUM(IF(($BR$41:$BR$49=C20)*($BS$40:$CA$40=R21),$BS$41:$CA$49)),0)</f>
        <v>0</v>
      </c>
      <c r="AG44" s="2">
        <f t="array" aca="1" ref="AG44" ca="1">IF(R20=C20,SUM(IF(($BR$41:$BR$49=C20)*($BS$40:$CA$40=R22),$BS$41:$CA$49)),0)</f>
        <v>0</v>
      </c>
      <c r="AH44" s="2">
        <f t="array" aca="1" ref="AH44" ca="1">IF(R20=C20,SUM(IF(($BR$41:$BR$49=C20)*($BS$40:$CA$40=R23),$BS$41:$CA$49)),0)</f>
        <v>0</v>
      </c>
      <c r="AI44" s="2">
        <f t="array" aca="1" ref="AI44" ca="1">IF(R20=C20,SUM(IF(($BR$41:$BR$49=C20)*($BS$40:$CA$40=R$24),$BS$41:$CA$49)),0)</f>
        <v>0</v>
      </c>
      <c r="AJ44" s="2">
        <f t="array" aca="1" ref="AJ44" ca="1">IF(R20=C20,SUM(IF(($BR$41:$BR$49=C20)*($BS$40:$CA$40=R$25),$BS$41:$CA$49)),0)</f>
        <v>0</v>
      </c>
      <c r="AK44" s="4">
        <f t="array" aca="1" ref="AK44" ca="1">IF(S20=C20,SUM(IF(($BR$41:$BR$49=C20)*($BS$40:$CA$40=S17),$BS$41:$CA$49)),0)</f>
        <v>0</v>
      </c>
      <c r="AL44" s="2">
        <f t="array" aca="1" ref="AL44" ca="1">IF(S20=C20,SUM(IF(($BR$41:$BR$49=C20)*($BS$40:$CA$40=S18),$BS$41:$CA$49)),0)</f>
        <v>0</v>
      </c>
      <c r="AM44" s="2">
        <f t="array" aca="1" ref="AM44" ca="1">IF(S20=C20,SUM(IF(($BR$41:$BR$49=C20)*($BS$40:$CA$40=S19),$BS$41:$CA$49)),0)</f>
        <v>0</v>
      </c>
      <c r="AN44" s="2">
        <f t="array" aca="1" ref="AN44" ca="1">IF(S20=C20,SUM(IF(($BR$41:$BR$49=C20)*($BS$40:$CA$40=S21),$BS$41:$CA$49)),0)</f>
        <v>0</v>
      </c>
      <c r="AO44" s="2">
        <f t="array" aca="1" ref="AO44" ca="1">IF(S20=C20,SUM(IF(($BR$41:$BR$49=C20)*($BS$40:$CA$40=S22),$BS$41:$CA$49)),0)</f>
        <v>0</v>
      </c>
      <c r="AP44" s="2">
        <f t="array" aca="1" ref="AP44" ca="1">IF(S20=C20,SUM(IF(($BR$41:$BR$49=C20)*($BS$40:$CA$40=S23),$BS$41:$CA$49)),0)</f>
        <v>0</v>
      </c>
      <c r="AQ44" s="2">
        <f t="array" aca="1" ref="AQ44" ca="1">IF(S20=C20,SUM(IF(($BR$41:$BR$49=C20)*($BS$40:$CA$40=S$24),$BS$41:$CA$49)),0)</f>
        <v>0</v>
      </c>
      <c r="AR44" s="2">
        <f t="array" aca="1" ref="AR44" ca="1">IF(S20=C20,SUM(IF(($BR$41:$BR$49=C20)*($BS$40:$CA$40=S$25),$BS$41:$CA$49)),0)</f>
        <v>0</v>
      </c>
      <c r="AS44" s="4">
        <f t="array" aca="1" ref="AS44" ca="1">IF(T20=C20,SUM(IF(($BR$41:$BR$49=C20)*($BS$40:$CA$40=T17),$BS$41:$CA$49)),0)</f>
        <v>0</v>
      </c>
      <c r="AT44" s="2">
        <f t="array" aca="1" ref="AT44" ca="1">IF(T20=C20,SUM(IF(($BR$41:$BR$49=C20)*($BS$40:$CA$40=T18),$BS$41:$CA$49)),0)</f>
        <v>0</v>
      </c>
      <c r="AU44" s="2">
        <f t="array" aca="1" ref="AU44" ca="1">IF(T20=C20,SUM(IF(($BR$41:$BR$49=C20)*($BS$40:$CA$40=T19),$BS$41:$CA$49)),0)</f>
        <v>0</v>
      </c>
      <c r="AV44" s="2">
        <f t="array" aca="1" ref="AV44" ca="1">IF(T20=C20,SUM(IF(($BR$41:$BR$49=C20)*($BS$40:$CA$40=T21),$BS$41:$CA$49)),0)</f>
        <v>0</v>
      </c>
      <c r="AW44" s="2">
        <f t="array" aca="1" ref="AW44" ca="1">IF(T20=C20,SUM(IF(($BR$41:$BR$49=C20)*($BS$40:$CA$40=T22),$BS$41:$CA$49)),0)</f>
        <v>0</v>
      </c>
      <c r="AX44" s="2">
        <f t="array" aca="1" ref="AX44" ca="1">IF(T20=C20,SUM(IF(($BR$41:$BR$49=C20)*($BS$40:$CA$40=T23),$BS$41:$CA$49)),0)</f>
        <v>0</v>
      </c>
      <c r="AY44" s="2">
        <f t="array" aca="1" ref="AY44" ca="1">IF(T20=C20,SUM(IF(($BR$41:$BR$49=C20)*($BS$40:$CA$40=T$24),$BS$41:$CA$49)),0)</f>
        <v>0</v>
      </c>
      <c r="AZ44" s="2">
        <f t="array" aca="1" ref="AZ44" ca="1">IF(T20=C20,SUM(IF(($BR$41:$BR$49=C20)*($BS$40:$CA$40=T$25),$BS$41:$CA$49)),0)</f>
        <v>0</v>
      </c>
      <c r="BA44" s="4">
        <f t="array" aca="1" ref="BA44" ca="1">IF(U20=C20,SUM(IF(($BR$41:$BR$49=C20)*($BS$40:$CA$40=U$17),$BS$41:$CA$49)),0)</f>
        <v>0</v>
      </c>
      <c r="BB44" s="2">
        <f t="array" aca="1" ref="BB44" ca="1">IF(U20=C20,SUM(IF(($BR$41:$BR$49=C20)*($BS$40:$CA$40=U$18),$BS$41:$CA$49)),0)</f>
        <v>0</v>
      </c>
      <c r="BC44" s="2">
        <f t="array" aca="1" ref="BC44" ca="1">IF(U20=C20,SUM(IF(($BR$41:$BR$49=C20)*($BS$40:$CA$40=U$19),$BS$41:$CA$49)),0)</f>
        <v>0</v>
      </c>
      <c r="BD44" s="2">
        <f t="array" aca="1" ref="BD44" ca="1">IF(U20=C20,SUM(IF(($BR$41:$BR$49=C20)*($BS$40:$CA$40=U$21),$BS$41:$CA$49)),0)</f>
        <v>0</v>
      </c>
      <c r="BE44" s="2">
        <f t="array" aca="1" ref="BE44" ca="1">IF(U20=C20,SUM(IF(($BR$41:$BR$49=C20)*($BS$40:$CA$40=U$22),$BS$41:$CA$49)),0)</f>
        <v>0</v>
      </c>
      <c r="BF44" s="2">
        <f t="array" aca="1" ref="BF44" ca="1">IF(U20=C20,SUM(IF(($BR$41:$BR$49=C20)*($BS$40:$CA$40=U$23),$BS$41:$CA$49)),0)</f>
        <v>0</v>
      </c>
      <c r="BG44" s="2">
        <f t="array" aca="1" ref="BG44" ca="1">IF(U20=C20,SUM(IF(($BR$41:$BR$49=C20)*($BS$40:$CA$40=U$24),$BS$41:$CA$49)),0)</f>
        <v>0</v>
      </c>
      <c r="BH44" s="2">
        <f t="array" aca="1" ref="BH44" ca="1">IF(U20=C20,SUM(IF(($BR$41:$BR$49=C20)*($BS$40:$CA$40=U$25),$BS$41:$CA$49)),0)</f>
        <v>0</v>
      </c>
      <c r="BI44" s="4">
        <f t="array" aca="1" ref="BI44" ca="1">IF(V20=C20,SUM(IF(($BR$41:$BR$49=C20)*($BS$40:$CA$40=V$18),$BS$41:$CA$49)),0)</f>
        <v>0</v>
      </c>
      <c r="BJ44" s="2">
        <f t="array" aca="1" ref="BJ44" ca="1">IF(V20=C20,SUM(IF(($BR$41:$BR$49=C20)*($BS$40:$CA$40=V$19),$BS$41:$CA$49)),0)</f>
        <v>0</v>
      </c>
      <c r="BK44" s="2">
        <f t="array" aca="1" ref="BK44" ca="1">IF(V20=C20,SUM(IF(($BR$41:$BR$49=C20)*($BS$40:$CA$40=V$20),$BS$41:$CA$49)),0)</f>
        <v>0</v>
      </c>
      <c r="BL44" s="2">
        <f t="array" aca="1" ref="BL44" ca="1">IF(V20=C20,SUM(IF(($BR$41:$BR$49=C20)*($BS$40:$CA$40=V$21),$BS$41:$CA$49)),0)</f>
        <v>0</v>
      </c>
      <c r="BM44" s="2">
        <f t="array" aca="1" ref="BM44" ca="1">IF(V20=C20,SUM(IF(($BR$41:$BR$49=C20)*($BS$40:$CA$40=V$22),$BS$41:$CA$49)),0)</f>
        <v>0</v>
      </c>
      <c r="BN44" s="2">
        <f t="array" aca="1" ref="BN44" ca="1">IF(V20=C20,SUM(IF(($BR$41:$BR$49=C20)*($BS$40:$CA$40=V$23),$BS$41:$CA$49)),0)</f>
        <v>0</v>
      </c>
      <c r="BO44" s="2">
        <f t="array" aca="1" ref="BO44" ca="1">IF(V20=C20,SUM(IF(($BR$41:$BR$49=C20)*($BS$40:$CA$40=V$24),$BS$41:$CA$49)),0)</f>
        <v>0</v>
      </c>
      <c r="BP44" s="13">
        <f t="array" aca="1" ref="BP44" ca="1">IF(V20=C20,SUM(IF(($BR$41:$BR$49=C20)*($BS$40:$CA$40=V$25),$BS$41:$CA$49)),0)</f>
        <v>0</v>
      </c>
      <c r="BR44" s="2" t="str">
        <f t="shared" ca="1" si="59"/>
        <v/>
      </c>
      <c r="BS44" s="7">
        <f ca="1">IF(BV41="","",-1*BV41)</f>
        <v>0</v>
      </c>
      <c r="BT44" s="7">
        <f ca="1">IF(BV42="","",-1*BV42)</f>
        <v>0</v>
      </c>
      <c r="BU44" s="7">
        <f ca="1">IF(BV43="","",-1*BV43)</f>
        <v>0</v>
      </c>
      <c r="BV44" s="5"/>
      <c r="BW44" s="6">
        <f ca="1">BW33-BV34</f>
        <v>0</v>
      </c>
      <c r="BX44" s="6">
        <f ca="1">BX33-BV35</f>
        <v>0</v>
      </c>
      <c r="BY44" s="6">
        <f ca="1">BY33-BV36</f>
        <v>0</v>
      </c>
      <c r="BZ44" s="6">
        <f ca="1">BZ33-BV37</f>
        <v>0</v>
      </c>
      <c r="CA44" s="6">
        <f ca="1">CA33-BV38</f>
        <v>0</v>
      </c>
    </row>
    <row r="45" spans="2:79" s="2" customFormat="1" x14ac:dyDescent="0.25">
      <c r="E45" s="12">
        <f t="array" aca="1" ref="E45" ca="1">IF(O21=C21,SUM(IF(($BR$41:$BR$49=C21)*($BS$40:$CA$40=O17),$BS$41:$CA$49)),0)</f>
        <v>0</v>
      </c>
      <c r="F45" s="2">
        <f t="array" aca="1" ref="F45" ca="1">IF(O21=C21,SUM(IF(($BR$41:$BR$49=C21)*($BS$40:$CA$40=O18),$BS$41:$CA$49)),0)</f>
        <v>0</v>
      </c>
      <c r="G45" s="2">
        <f t="array" aca="1" ref="G45" ca="1">IF(O21=C21,SUM(IF(($BR$41:$BR$49=C21)*($BS$40:$CA$40=O19),$BS$41:$CA$49)),0)</f>
        <v>0</v>
      </c>
      <c r="H45" s="2">
        <f t="array" aca="1" ref="H45" ca="1">IF(O21=C21,SUM(IF(($BR$41:$BR$49=C21)*($BS$40:$CA$40=O20),$BS$41:$CA$49)),0)</f>
        <v>0</v>
      </c>
      <c r="I45" s="2">
        <f t="array" aca="1" ref="I45" ca="1">IF(O21=C21,SUM(IF(($BR$41:$BR$49=C21)*($BS$40:$CA$40=O22),$BS$41:$CA$49)),0)</f>
        <v>0</v>
      </c>
      <c r="J45" s="2">
        <f t="array" aca="1" ref="J45" ca="1">IF(O21=C21,SUM(IF(($BR$41:$BR$49=C21)*($BS$40:$CA$40=O23),$BS$41:$CA$49)),0)</f>
        <v>0</v>
      </c>
      <c r="K45" s="2">
        <f t="array" aca="1" ref="K45" ca="1">IF(O21=C21,SUM(IF(($BR$41:$BR$49=C21)*($BS$40:$CA$40=O$24),$BS$41:$CA$49)),0)</f>
        <v>0</v>
      </c>
      <c r="L45" s="2">
        <f t="array" aca="1" ref="L45" ca="1">IF(O21=C21,SUM(IF(($BR$41:$BR$49=C21)*($BS$40:$CA$40=O$25),$BS$41:$CA$49)),0)</f>
        <v>0</v>
      </c>
      <c r="M45" s="4">
        <f t="array" aca="1" ref="M45" ca="1">IF(P21=C21,SUM(IF(($BR$41:$BR$49=C21)*($BS$40:$CA$40=P17),$BS$41:$CA$49)),0)</f>
        <v>0</v>
      </c>
      <c r="N45" s="2">
        <f t="array" aca="1" ref="N45" ca="1">IF(P21=C21,SUM(IF(($BR$41:$BR$49=C21)*($BS$40:$CA$40=P18),$BS$41:$CA$49)),0)</f>
        <v>0</v>
      </c>
      <c r="O45" s="2">
        <f t="array" aca="1" ref="O45" ca="1">IF(P21=C21,SUM(IF(($BR$41:$BR$49=C21)*($BS$40:$CA$40=P19),$BS$41:$CA$49)),0)</f>
        <v>0</v>
      </c>
      <c r="P45" s="2">
        <f t="array" aca="1" ref="P45" ca="1">IF(P21=C21,SUM(IF(($BR$41:$BR$49=C21)*($BS$40:$CA$40=P20),$BS$41:$CA$49)),0)</f>
        <v>0</v>
      </c>
      <c r="Q45" s="2">
        <f t="array" aca="1" ref="Q45" ca="1">IF(P21=C21,SUM(IF(($BR$41:$BR$49=C21)*($BS$40:$CA$40=P22),$BS$41:$CA$49)),0)</f>
        <v>0</v>
      </c>
      <c r="R45" s="2">
        <f t="array" aca="1" ref="R45" ca="1">IF(P21=C21,SUM(IF(($BR$41:$BR$49=C21)*($BS$40:$CA$40=P23),$BS$41:$CA$49)),0)</f>
        <v>0</v>
      </c>
      <c r="S45" s="2">
        <f t="array" aca="1" ref="S45" ca="1">IF(P21=C21,SUM(IF(($BR$41:$BR$49=C21)*($BS$40:$CA$40=P$24),$BS$41:$CA$49)),0)</f>
        <v>0</v>
      </c>
      <c r="T45" s="2">
        <f t="array" aca="1" ref="T45" ca="1">IF(P21=C21,SUM(IF(($BR$41:$BR$49=C21)*($BS$40:$CA$40=P$25),$BS$41:$CA$49)),0)</f>
        <v>0</v>
      </c>
      <c r="U45" s="4">
        <f t="array" aca="1" ref="U45" ca="1">IF(Q21=C21,SUM(IF(($BR$41:$BR$49=C21)*($BS$40:$CA$40=Q17),$BS$41:$CA$49)),0)</f>
        <v>0</v>
      </c>
      <c r="V45" s="2">
        <f t="array" aca="1" ref="V45" ca="1">IF(Q21=C21,SUM(IF(($BR$41:$BR$49=C21)*($BS$40:$CA$40=Q18),$BS$41:$CA$49)),0)</f>
        <v>0</v>
      </c>
      <c r="W45" s="2">
        <f t="array" aca="1" ref="W45" ca="1">IF(Q21=C21,SUM(IF(($BR$41:$BR$49=C21)*($BS$40:$CA$40=Q19),$BS$41:$CA$49)),0)</f>
        <v>0</v>
      </c>
      <c r="X45" s="2">
        <f t="array" aca="1" ref="X45" ca="1">IF(Q21=C21,SUM(IF(($BR$41:$BR$49=C21)*($BS$40:$CA$40=Q20),$BS$41:$CA$49)),0)</f>
        <v>0</v>
      </c>
      <c r="Y45" s="2">
        <f t="array" aca="1" ref="Y45" ca="1">IF(Q21=C21,SUM(IF(($BR$41:$BR$49=C21)*($BS$40:$CA$40=Q22),$BS$41:$CA$49)),0)</f>
        <v>0</v>
      </c>
      <c r="Z45" s="2">
        <f t="array" aca="1" ref="Z45" ca="1">IF(Q21=C21,SUM(IF(($BR$41:$BR$49=C21)*($BS$40:$CA$40=Q23),$BS$41:$CA$49)),0)</f>
        <v>0</v>
      </c>
      <c r="AA45" s="2">
        <f t="array" aca="1" ref="AA45" ca="1">IF(Q21=C21,SUM(IF(($BR$41:$BR$49=C21)*($BS$40:$CA$40=Q$24),$BS$41:$CA$49)),0)</f>
        <v>0</v>
      </c>
      <c r="AB45" s="2">
        <f t="array" aca="1" ref="AB45" ca="1">IF(Q21=C21,SUM(IF(($BR$41:$BR$49=C21)*($BS$40:$CA$40=Q$25),$BS$41:$CA$49)),0)</f>
        <v>0</v>
      </c>
      <c r="AC45" s="4">
        <f t="array" aca="1" ref="AC45" ca="1">IF(R21=C21,SUM(IF(($BR$41:$BR$49=C21)*($BS$40:$CA$40=R17),$BS$41:$CA$49)),0)</f>
        <v>0</v>
      </c>
      <c r="AD45" s="2">
        <f t="array" aca="1" ref="AD45" ca="1">IF(R21=C21,SUM(IF(($BR$41:$BR$49=C21)*($BS$40:$CA$40=R18),$BS$41:$CA$49)),0)</f>
        <v>0</v>
      </c>
      <c r="AE45" s="2">
        <f t="array" aca="1" ref="AE45" ca="1">IF(R21=C21,SUM(IF(($BR$41:$BR$49=C21)*($BS$40:$CA$40=R19),$BS$41:$CA$49)),0)</f>
        <v>0</v>
      </c>
      <c r="AF45" s="2">
        <f t="array" aca="1" ref="AF45" ca="1">IF(R21=C21,SUM(IF(($BR$41:$BR$49=C21)*($BS$40:$CA$40=R20),$BS$41:$CA$49)),0)</f>
        <v>0</v>
      </c>
      <c r="AG45" s="2">
        <f t="array" aca="1" ref="AG45" ca="1">IF(R21=C21,SUM(IF(($BR$41:$BR$49=C21)*($BS$40:$CA$40=R22),$BS$41:$CA$49)),0)</f>
        <v>0</v>
      </c>
      <c r="AH45" s="2">
        <f t="array" aca="1" ref="AH45" ca="1">IF(R21=C21,SUM(IF(($BR$41:$BR$49=C21)*($BS$40:$CA$40=R23),$BS$41:$CA$49)),0)</f>
        <v>0</v>
      </c>
      <c r="AI45" s="2">
        <f t="array" aca="1" ref="AI45" ca="1">IF(R21=C21,SUM(IF(($BR$41:$BR$49=C21)*($BS$40:$CA$40=R$24),$BS$41:$CA$49)),0)</f>
        <v>0</v>
      </c>
      <c r="AJ45" s="2">
        <f t="array" aca="1" ref="AJ45" ca="1">IF(R21=C21,SUM(IF(($BR$41:$BR$49=C21)*($BS$40:$CA$40=R$25),$BS$41:$CA$49)),0)</f>
        <v>0</v>
      </c>
      <c r="AK45" s="4">
        <f t="array" aca="1" ref="AK45" ca="1">IF(S21=C21,SUM(IF(($BR$41:$BR$49=C21)*($BS$40:$CA$40=S17),$BS$41:$CA$49)),0)</f>
        <v>0</v>
      </c>
      <c r="AL45" s="2">
        <f t="array" aca="1" ref="AL45" ca="1">IF(S21=C21,SUM(IF(($BR$41:$BR$49=C21)*($BS$40:$CA$40=S18),$BS$41:$CA$49)),0)</f>
        <v>0</v>
      </c>
      <c r="AM45" s="2">
        <f t="array" aca="1" ref="AM45" ca="1">IF(S21=C21,SUM(IF(($BR$41:$BR$49=C21)*($BS$40:$CA$40=S19),$BS$41:$CA$49)),0)</f>
        <v>0</v>
      </c>
      <c r="AN45" s="2">
        <f t="array" aca="1" ref="AN45" ca="1">IF(S21=C21,SUM(IF(($BR$41:$BR$49=C21)*($BS$40:$CA$40=S20),$BS$41:$CA$49)),0)</f>
        <v>0</v>
      </c>
      <c r="AO45" s="2">
        <f t="array" aca="1" ref="AO45" ca="1">IF(S21=C21,SUM(IF(($BR$41:$BR$49=C21)*($BS$40:$CA$40=S22),$BS$41:$CA$49)),0)</f>
        <v>0</v>
      </c>
      <c r="AP45" s="2">
        <f t="array" aca="1" ref="AP45" ca="1">IF(S21=C21,SUM(IF(($BR$41:$BR$49=C21)*($BS$40:$CA$40=S23),$BS$41:$CA$49)),0)</f>
        <v>0</v>
      </c>
      <c r="AQ45" s="2">
        <f t="array" aca="1" ref="AQ45" ca="1">IF(S21=C21,SUM(IF(($BR$41:$BR$49=C21)*($BS$40:$CA$40=S$24),$BS$41:$CA$49)),0)</f>
        <v>0</v>
      </c>
      <c r="AR45" s="2">
        <f t="array" aca="1" ref="AR45" ca="1">IF(S21=C21,SUM(IF(($BR$41:$BR$49=C21)*($BS$40:$CA$40=S$25),$BS$41:$CA$49)),0)</f>
        <v>0</v>
      </c>
      <c r="AS45" s="4">
        <f t="array" aca="1" ref="AS45" ca="1">IF(T21=C21,SUM(IF(($BR$41:$BR$49=C21)*($BS$40:$CA$40=T17),$BS$41:$CA$49)),0)</f>
        <v>0</v>
      </c>
      <c r="AT45" s="2">
        <f t="array" aca="1" ref="AT45" ca="1">IF(T21=C21,SUM(IF(($BR$41:$BR$49=C21)*($BS$40:$CA$40=T18),$BS$41:$CA$49)),0)</f>
        <v>0</v>
      </c>
      <c r="AU45" s="2">
        <f t="array" aca="1" ref="AU45" ca="1">IF(T21=C21,SUM(IF(($BR$41:$BR$49=C21)*($BS$40:$CA$40=T19),$BS$41:$CA$49)),0)</f>
        <v>0</v>
      </c>
      <c r="AV45" s="2">
        <f t="array" aca="1" ref="AV45" ca="1">IF(T21=C21,SUM(IF(($BR$41:$BR$49=C21)*($BS$40:$CA$40=T20),$BS$41:$CA$49)),0)</f>
        <v>0</v>
      </c>
      <c r="AW45" s="2">
        <f t="array" aca="1" ref="AW45" ca="1">IF(T21=C21,SUM(IF(($BR$41:$BR$49=C21)*($BS$40:$CA$40=T22),$BS$41:$CA$49)),0)</f>
        <v>0</v>
      </c>
      <c r="AX45" s="2">
        <f t="array" aca="1" ref="AX45" ca="1">IF(T21=C21,SUM(IF(($BR$41:$BR$49=C21)*($BS$40:$CA$40=T23),$BS$41:$CA$49)),0)</f>
        <v>0</v>
      </c>
      <c r="AY45" s="2">
        <f t="array" aca="1" ref="AY45" ca="1">IF(T21=C21,SUM(IF(($BR$41:$BR$49=C21)*($BS$40:$CA$40=T$24),$BS$41:$CA$49)),0)</f>
        <v>0</v>
      </c>
      <c r="AZ45" s="2">
        <f t="array" aca="1" ref="AZ45" ca="1">IF(T21=C21,SUM(IF(($BR$41:$BR$49=C21)*($BS$40:$CA$40=T$25),$BS$41:$CA$49)),0)</f>
        <v>0</v>
      </c>
      <c r="BA45" s="4">
        <f t="array" aca="1" ref="BA45" ca="1">IF(U21=C21,SUM(IF(($BR$41:$BR$49=C21)*($BS$40:$CA$40=U$17),$BS$41:$CA$49)),0)</f>
        <v>0</v>
      </c>
      <c r="BB45" s="2">
        <f t="array" aca="1" ref="BB45" ca="1">IF(U21=C21,SUM(IF(($BR$41:$BR$49=C21)*($BS$40:$CA$40=U$18),$BS$41:$CA$49)),0)</f>
        <v>0</v>
      </c>
      <c r="BC45" s="2">
        <f t="array" aca="1" ref="BC45" ca="1">IF(U21=C21,SUM(IF(($BR$41:$BR$49=C21)*($BS$40:$CA$40=U$19),$BS$41:$CA$49)),0)</f>
        <v>0</v>
      </c>
      <c r="BD45" s="2">
        <f t="array" aca="1" ref="BD45" ca="1">IF(U21=C21,SUM(IF(($BR$41:$BR$49=C21)*($BS$40:$CA$40=U$20),$BS$41:$CA$49)),0)</f>
        <v>0</v>
      </c>
      <c r="BE45" s="2">
        <f t="array" aca="1" ref="BE45" ca="1">IF(U21=C21,SUM(IF(($BR$41:$BR$49=C21)*($BS$40:$CA$40=U$22),$BS$41:$CA$49)),0)</f>
        <v>0</v>
      </c>
      <c r="BF45" s="2">
        <f t="array" aca="1" ref="BF45" ca="1">IF(U21=C21,SUM(IF(($BR$41:$BR$49=C21)*($BS$40:$CA$40=U$23),$BS$41:$CA$49)),0)</f>
        <v>0</v>
      </c>
      <c r="BG45" s="2">
        <f t="array" aca="1" ref="BG45" ca="1">IF(U21=C21,SUM(IF(($BR$41:$BR$49=C21)*($BS$40:$CA$40=U$24),$BS$41:$CA$49)),0)</f>
        <v>0</v>
      </c>
      <c r="BH45" s="2">
        <f t="array" aca="1" ref="BH45" ca="1">IF(U21=C21,SUM(IF(($BR$41:$BR$49=C21)*($BS$40:$CA$40=U$25),$BS$41:$CA$49)),0)</f>
        <v>0</v>
      </c>
      <c r="BI45" s="4">
        <f t="array" aca="1" ref="BI45" ca="1">IF(V21=C21,SUM(IF(($BR$41:$BR$49=C21)*($BS$40:$CA$40=V$18),$BS$41:$CA$49)),0)</f>
        <v>0</v>
      </c>
      <c r="BJ45" s="2">
        <f t="array" aca="1" ref="BJ45" ca="1">IF(V21=C21,SUM(IF(($BR$41:$BR$49=C21)*($BS$40:$CA$40=V$19),$BS$41:$CA$49)),0)</f>
        <v>0</v>
      </c>
      <c r="BK45" s="2">
        <f t="array" aca="1" ref="BK45" ca="1">IF(V21=C21,SUM(IF(($BR$41:$BR$49=C21)*($BS$40:$CA$40=V$20),$BS$41:$CA$49)),0)</f>
        <v>0</v>
      </c>
      <c r="BL45" s="2">
        <f t="array" aca="1" ref="BL45" ca="1">IF(V21=C21,SUM(IF(($BR$41:$BR$49=C21)*($BS$40:$CA$40=V$21),$BS$41:$CA$49)),0)</f>
        <v>0</v>
      </c>
      <c r="BM45" s="2">
        <f t="array" aca="1" ref="BM45" ca="1">IF(V21=C21,SUM(IF(($BR$41:$BR$49=C21)*($BS$40:$CA$40=V$22),$BS$41:$CA$49)),0)</f>
        <v>0</v>
      </c>
      <c r="BN45" s="2">
        <f t="array" aca="1" ref="BN45" ca="1">IF(V21=C21,SUM(IF(($BR$41:$BR$49=C21)*($BS$40:$CA$40=V$23),$BS$41:$CA$49)),0)</f>
        <v>0</v>
      </c>
      <c r="BO45" s="2">
        <f t="array" aca="1" ref="BO45" ca="1">IF(V21=C21,SUM(IF(($BR$41:$BR$49=C21)*($BS$40:$CA$40=V$24),$BS$41:$CA$49)),0)</f>
        <v>0</v>
      </c>
      <c r="BP45" s="13">
        <f t="array" aca="1" ref="BP45" ca="1">IF(V21=C21,SUM(IF(($BR$41:$BR$49=C21)*($BS$40:$CA$40=V$25),$BS$41:$CA$49)),0)</f>
        <v>0</v>
      </c>
      <c r="BR45" s="2" t="str">
        <f t="shared" si="59"/>
        <v/>
      </c>
      <c r="BS45" s="7">
        <f ca="1">IF(BW41="","",-1*BW41)</f>
        <v>0</v>
      </c>
      <c r="BT45" s="7">
        <f ca="1">IF(BW42="","",-1*BW42)</f>
        <v>0</v>
      </c>
      <c r="BU45" s="7">
        <f ca="1">IF(BW43="","",-1*BW43)</f>
        <v>0</v>
      </c>
      <c r="BV45" s="7">
        <f ca="1">IF(BW44="","",-1*BW44)</f>
        <v>0</v>
      </c>
      <c r="BW45" s="5"/>
      <c r="BX45" s="6">
        <f ca="1">BX34-BW35</f>
        <v>0</v>
      </c>
      <c r="BY45" s="6">
        <f ca="1">BY34-BW36</f>
        <v>0</v>
      </c>
      <c r="BZ45" s="6">
        <f ca="1">BZ34-BW37</f>
        <v>0</v>
      </c>
      <c r="CA45" s="6">
        <f ca="1">CA34-BW38</f>
        <v>0</v>
      </c>
    </row>
    <row r="46" spans="2:79" s="2" customFormat="1" x14ac:dyDescent="0.25">
      <c r="E46" s="12">
        <f t="array" aca="1" ref="E46" ca="1">IF(O22=C22,SUM(IF(($BR$41:$BR$49=C22)*($BS$40:$CA$40=O17),$BS$41:$CA$49)),0)</f>
        <v>0</v>
      </c>
      <c r="F46" s="2">
        <f t="array" aca="1" ref="F46" ca="1">IF(O22=C22,SUM(IF(($BR$41:$BR$49=C22)*($BS$40:$CA$40=O18),$BS$41:$CA$49)),0)</f>
        <v>0</v>
      </c>
      <c r="G46" s="2">
        <f t="array" aca="1" ref="G46" ca="1">IF(O22=C22,SUM(IF(($BR$41:$BR$49=C22)*($BS$40:$CA$40=O19),$BS$41:$CA$49)),0)</f>
        <v>0</v>
      </c>
      <c r="H46" s="2">
        <f t="array" aca="1" ref="H46" ca="1">IF(O22=C22,SUM(IF(($BR$41:$BR$49=C22)*($BS$40:$CA$40=O20),$BS$41:$CA$49)),0)</f>
        <v>0</v>
      </c>
      <c r="I46" s="2">
        <f t="array" aca="1" ref="I46" ca="1">IF(O22=C22,SUM(IF(($BR$41:$BR$49=C22)*($BS$40:$CA$40=O21),$BS$41:$CA$49)),0)</f>
        <v>0</v>
      </c>
      <c r="J46" s="2">
        <f t="array" aca="1" ref="J46" ca="1">IF(O22=C22,SUM(IF(($BR$41:$BR$49=C22)*($BS$40:$CA$40=O23),$BS$41:$CA$49)),0)</f>
        <v>0</v>
      </c>
      <c r="K46" s="2">
        <f t="array" aca="1" ref="K46" ca="1">IF(O22=C22,SUM(IF(($BR$41:$BR$49=C22)*($BS$40:$CA$40=O$24),$BS$41:$CA$49)),0)</f>
        <v>0</v>
      </c>
      <c r="L46" s="2">
        <f t="array" aca="1" ref="L46" ca="1">IF(O22=C22,SUM(IF(($BR$41:$BR$49=C22)*($BS$40:$CA$40=O$25),$BS$41:$CA$49)),0)</f>
        <v>0</v>
      </c>
      <c r="M46" s="4">
        <f t="array" aca="1" ref="M46" ca="1">IF(P22=C22,SUM(IF(($BR$41:$BR$49=C22)*($BS$40:$CA$40=P17),$BS$41:$CA$49)),0)</f>
        <v>0</v>
      </c>
      <c r="N46" s="2">
        <f t="array" aca="1" ref="N46" ca="1">IF(P22=C22,SUM(IF(($BR$41:$BR$49=C22)*($BS$40:$CA$40=P18),$BS$41:$CA$49)),0)</f>
        <v>0</v>
      </c>
      <c r="O46" s="2">
        <f t="array" aca="1" ref="O46" ca="1">IF(P22=C22,SUM(IF(($BR$41:$BR$49=C22)*($BS$40:$CA$40=P19),$BS$41:$CA$49)),0)</f>
        <v>0</v>
      </c>
      <c r="P46" s="2">
        <f t="array" aca="1" ref="P46" ca="1">IF(P22=C22,SUM(IF(($BR$41:$BR$49=C22)*($BS$40:$CA$40=P20),$BS$41:$CA$49)),0)</f>
        <v>0</v>
      </c>
      <c r="Q46" s="2">
        <f t="array" aca="1" ref="Q46" ca="1">IF(P22=C22,SUM(IF(($BR$41:$BR$49=C22)*($BS$40:$CA$40=P21),$BS$41:$CA$49)),0)</f>
        <v>0</v>
      </c>
      <c r="R46" s="2">
        <f t="array" aca="1" ref="R46" ca="1">IF(P22=C22,SUM(IF(($BR$41:$BR$49=C22)*($BS$40:$CA$40=P23),$BS$41:$CA$49)),0)</f>
        <v>0</v>
      </c>
      <c r="S46" s="2">
        <f t="array" aca="1" ref="S46" ca="1">IF(P22=C22,SUM(IF(($BR$41:$BR$49=C22)*($BS$40:$CA$40=P$24),$BS$41:$CA$49)),0)</f>
        <v>0</v>
      </c>
      <c r="T46" s="2">
        <f t="array" aca="1" ref="T46" ca="1">IF(P22=C22,SUM(IF(($BR$41:$BR$49=C22)*($BS$40:$CA$40=P$25),$BS$41:$CA$49)),0)</f>
        <v>0</v>
      </c>
      <c r="U46" s="4">
        <f t="array" aca="1" ref="U46" ca="1">IF(Q22=C22,SUM(IF(($BR$41:$BR$49=C22)*($BS$40:$CA$40=Q17),$BS$41:$CA$49)),0)</f>
        <v>0</v>
      </c>
      <c r="V46" s="2">
        <f t="array" aca="1" ref="V46" ca="1">IF(Q22=C22,SUM(IF(($BR$41:$BR$49=C22)*($BS$40:$CA$40=Q18),$BS$41:$CA$49)),0)</f>
        <v>0</v>
      </c>
      <c r="W46" s="2">
        <f t="array" aca="1" ref="W46" ca="1">IF(Q22=C22,SUM(IF(($BR$41:$BR$49=C22)*($BS$40:$CA$40=Q19),$BS$41:$CA$49)),0)</f>
        <v>0</v>
      </c>
      <c r="X46" s="2">
        <f t="array" aca="1" ref="X46" ca="1">IF(Q22=C22,SUM(IF(($BR$41:$BR$49=C22)*($BS$40:$CA$40=Q20),$BS$41:$CA$49)),0)</f>
        <v>0</v>
      </c>
      <c r="Y46" s="2">
        <f t="array" aca="1" ref="Y46" ca="1">IF(Q22=C22,SUM(IF(($BR$41:$BR$49=C22)*($BS$40:$CA$40=Q21),$BS$41:$CA$49)),0)</f>
        <v>0</v>
      </c>
      <c r="Z46" s="2">
        <f t="array" aca="1" ref="Z46" ca="1">IF(Q22=C22,SUM(IF(($BR$41:$BR$49=C22)*($BS$40:$CA$40=Q23),$BS$41:$CA$49)),0)</f>
        <v>0</v>
      </c>
      <c r="AA46" s="2">
        <f t="array" aca="1" ref="AA46" ca="1">IF(Q22=C22,SUM(IF(($BR$41:$BR$49=C22)*($BS$40:$CA$40=Q$24),$BS$41:$CA$49)),0)</f>
        <v>0</v>
      </c>
      <c r="AB46" s="2">
        <f t="array" aca="1" ref="AB46" ca="1">IF(Q22=C22,SUM(IF(($BR$41:$BR$49=C22)*($BS$40:$CA$40=Q$25),$BS$41:$CA$49)),0)</f>
        <v>0</v>
      </c>
      <c r="AC46" s="4">
        <f t="array" aca="1" ref="AC46" ca="1">IF(R22=C22,SUM(IF(($BR$41:$BR$49=C22)*($BS$40:$CA$40=R17),$BS$41:$CA$49)),0)</f>
        <v>0</v>
      </c>
      <c r="AD46" s="2">
        <f t="array" aca="1" ref="AD46" ca="1">IF(R22=C22,SUM(IF(($BR$41:$BR$49=C22)*($BS$40:$CA$40=R18),$BS$41:$CA$49)),0)</f>
        <v>0</v>
      </c>
      <c r="AE46" s="2">
        <f t="array" aca="1" ref="AE46" ca="1">IF(R22=C22,SUM(IF(($BR$41:$BR$49=C22)*($BS$40:$CA$40=R19),$BS$41:$CA$49)),0)</f>
        <v>0</v>
      </c>
      <c r="AF46" s="2">
        <f t="array" aca="1" ref="AF46" ca="1">IF(R22=C22,SUM(IF(($BR$41:$BR$49=C22)*($BS$40:$CA$40=R20),$BS$41:$CA$49)),0)</f>
        <v>0</v>
      </c>
      <c r="AG46" s="2">
        <f t="array" aca="1" ref="AG46" ca="1">IF(R22=C22,SUM(IF(($BR$41:$BR$49=C22)*($BS$40:$CA$40=R21),$BS$41:$CA$49)),0)</f>
        <v>0</v>
      </c>
      <c r="AH46" s="2">
        <f t="array" aca="1" ref="AH46" ca="1">IF(R22=C22,SUM(IF(($BR$41:$BR$49=C22)*($BS$40:$CA$40=R23),$BS$41:$CA$49)),0)</f>
        <v>0</v>
      </c>
      <c r="AI46" s="2">
        <f t="array" aca="1" ref="AI46" ca="1">IF(R22=C22,SUM(IF(($BR$41:$BR$49=C22)*($BS$40:$CA$40=R$24),$BS$41:$CA$49)),0)</f>
        <v>0</v>
      </c>
      <c r="AJ46" s="2">
        <f t="array" aca="1" ref="AJ46" ca="1">IF(R22=C22,SUM(IF(($BR$41:$BR$49=C22)*($BS$40:$CA$40=R$25),$BS$41:$CA$49)),0)</f>
        <v>0</v>
      </c>
      <c r="AK46" s="4">
        <f t="array" aca="1" ref="AK46" ca="1">IF(S22=C22,SUM(IF(($BR$41:$BR$49=C22)*($BS$40:$CA$40=S17),$BS$41:$CA$49)),0)</f>
        <v>0</v>
      </c>
      <c r="AL46" s="2">
        <f t="array" aca="1" ref="AL46" ca="1">IF(S22=C22,SUM(IF(($BR$41:$BR$49=C22)*($BS$40:$CA$40=S18),$BS$41:$CA$49)),0)</f>
        <v>0</v>
      </c>
      <c r="AM46" s="2">
        <f t="array" aca="1" ref="AM46" ca="1">IF(S22=C22,SUM(IF(($BR$41:$BR$49=C22)*($BS$40:$CA$40=S19),$BS$41:$CA$49)),0)</f>
        <v>0</v>
      </c>
      <c r="AN46" s="2">
        <f t="array" aca="1" ref="AN46" ca="1">IF(S22=C22,SUM(IF(($BR$41:$BR$49=C22)*($BS$40:$CA$40=S20),$BS$41:$CA$49)),0)</f>
        <v>0</v>
      </c>
      <c r="AO46" s="2">
        <f t="array" aca="1" ref="AO46" ca="1">IF(S22=C22,SUM(IF(($BR$41:$BR$49=C22)*($BS$40:$CA$40=S21),$BS$41:$CA$49)),0)</f>
        <v>0</v>
      </c>
      <c r="AP46" s="2">
        <f t="array" aca="1" ref="AP46" ca="1">IF(S22=C22,SUM(IF(($BR$41:$BR$49=C22)*($BS$40:$CA$40=S23),$BS$41:$CA$49)),0)</f>
        <v>0</v>
      </c>
      <c r="AQ46" s="2">
        <f t="array" aca="1" ref="AQ46" ca="1">IF(S22=C22,SUM(IF(($BR$41:$BR$49=C22)*($BS$40:$CA$40=S$24),$BS$41:$CA$49)),0)</f>
        <v>0</v>
      </c>
      <c r="AR46" s="2">
        <f t="array" aca="1" ref="AR46" ca="1">IF(S22=C22,SUM(IF(($BR$41:$BR$49=C22)*($BS$40:$CA$40=S$25),$BS$41:$CA$49)),0)</f>
        <v>0</v>
      </c>
      <c r="AS46" s="4">
        <f t="array" aca="1" ref="AS46" ca="1">IF(T22=C22,SUM(IF(($BR$41:$BR$49=C22)*($BS$40:$CA$40=T17),$BS$41:$CA$49)),0)</f>
        <v>0</v>
      </c>
      <c r="AT46" s="2">
        <f t="array" aca="1" ref="AT46" ca="1">IF(T22=C22,SUM(IF(($BR$41:$BR$49=C22)*($BS$40:$CA$40=T18),$BS$41:$CA$49)),0)</f>
        <v>0</v>
      </c>
      <c r="AU46" s="2">
        <f t="array" aca="1" ref="AU46" ca="1">IF(T22=C22,SUM(IF(($BR$41:$BR$49=C22)*($BS$40:$CA$40=T19),$BS$41:$CA$49)),0)</f>
        <v>0</v>
      </c>
      <c r="AV46" s="2">
        <f t="array" aca="1" ref="AV46" ca="1">IF(T22=C22,SUM(IF(($BR$41:$BR$49=C22)*($BS$40:$CA$40=T20),$BS$41:$CA$49)),0)</f>
        <v>0</v>
      </c>
      <c r="AW46" s="2">
        <f t="array" aca="1" ref="AW46" ca="1">IF(T22=C22,SUM(IF(($BR$41:$BR$49=C22)*($BS$40:$CA$40=T21),$BS$41:$CA$49)),0)</f>
        <v>0</v>
      </c>
      <c r="AX46" s="2">
        <f t="array" aca="1" ref="AX46" ca="1">IF(T22=C22,SUM(IF(($BR$41:$BR$49=C22)*($BS$40:$CA$40=T23),$BS$41:$CA$49)),0)</f>
        <v>0</v>
      </c>
      <c r="AY46" s="2">
        <f t="array" aca="1" ref="AY46" ca="1">IF(T22=C22,SUM(IF(($BR$41:$BR$49=C22)*($BS$40:$CA$40=T$24),$BS$41:$CA$49)),0)</f>
        <v>0</v>
      </c>
      <c r="AZ46" s="2">
        <f t="array" aca="1" ref="AZ46" ca="1">IF(T22=C22,SUM(IF(($BR$41:$BR$49=C22)*($BS$40:$CA$40=T$25),$BS$41:$CA$49)),0)</f>
        <v>0</v>
      </c>
      <c r="BA46" s="4">
        <f t="array" aca="1" ref="BA46" ca="1">IF(U22=C22,SUM(IF(($BR$41:$BR$49=C22)*($BS$40:$CA$40=U$17),$BS$41:$CA$49)),0)</f>
        <v>0</v>
      </c>
      <c r="BB46" s="2">
        <f t="array" aca="1" ref="BB46" ca="1">IF(U22=C22,SUM(IF(($BR$41:$BR$49=C22)*($BS$40:$CA$40=U$18),$BS$41:$CA$49)),0)</f>
        <v>0</v>
      </c>
      <c r="BC46" s="2">
        <f t="array" aca="1" ref="BC46" ca="1">IF(U22=C22,SUM(IF(($BR$41:$BR$49=C22)*($BS$40:$CA$40=U$19),$BS$41:$CA$49)),0)</f>
        <v>0</v>
      </c>
      <c r="BD46" s="2">
        <f t="array" aca="1" ref="BD46" ca="1">IF(U22=C22,SUM(IF(($BR$41:$BR$49=C22)*($BS$40:$CA$40=U$20),$BS$41:$CA$49)),0)</f>
        <v>0</v>
      </c>
      <c r="BE46" s="2">
        <f t="array" aca="1" ref="BE46" ca="1">IF(U22=C22,SUM(IF(($BR$41:$BR$49=C22)*($BS$40:$CA$40=U$21),$BS$41:$CA$49)),0)</f>
        <v>0</v>
      </c>
      <c r="BF46" s="2">
        <f t="array" aca="1" ref="BF46" ca="1">IF(U22=C22,SUM(IF(($BR$41:$BR$49=C22)*($BS$40:$CA$40=U$23),$BS$41:$CA$49)),0)</f>
        <v>0</v>
      </c>
      <c r="BG46" s="2">
        <f t="array" aca="1" ref="BG46" ca="1">IF(U22=C22,SUM(IF(($BR$41:$BR$49=C22)*($BS$40:$CA$40=U$24),$BS$41:$CA$49)),0)</f>
        <v>0</v>
      </c>
      <c r="BH46" s="2">
        <f t="array" aca="1" ref="BH46" ca="1">IF(U22=C22,SUM(IF(($BR$41:$BR$49=C22)*($BS$40:$CA$40=U$25),$BS$41:$CA$49)),0)</f>
        <v>0</v>
      </c>
      <c r="BI46" s="4">
        <f t="array" aca="1" ref="BI46" ca="1">IF(V22=C22,SUM(IF(($BR$41:$BR$49=C22)*($BS$40:$CA$40=V$18),$BS$41:$CA$49)),0)</f>
        <v>0</v>
      </c>
      <c r="BJ46" s="2">
        <f t="array" aca="1" ref="BJ46" ca="1">IF(V22=C22,SUM(IF(($BR$41:$BR$49=C22)*($BS$40:$CA$40=V$19),$BS$41:$CA$49)),0)</f>
        <v>0</v>
      </c>
      <c r="BK46" s="2">
        <f t="array" aca="1" ref="BK46" ca="1">IF(V22=C22,SUM(IF(($BR$41:$BR$49=C22)*($BS$40:$CA$40=V$20),$BS$41:$CA$49)),0)</f>
        <v>0</v>
      </c>
      <c r="BL46" s="2">
        <f t="array" aca="1" ref="BL46" ca="1">IF(V22=C22,SUM(IF(($BR$41:$BR$49=C22)*($BS$40:$CA$40=V$21),$BS$41:$CA$49)),0)</f>
        <v>0</v>
      </c>
      <c r="BM46" s="2">
        <f t="array" aca="1" ref="BM46" ca="1">IF(V22=C22,SUM(IF(($BR$41:$BR$49=C22)*($BS$40:$CA$40=V$22),$BS$41:$CA$49)),0)</f>
        <v>0</v>
      </c>
      <c r="BN46" s="2">
        <f t="array" aca="1" ref="BN46" ca="1">IF(V22=C22,SUM(IF(($BR$41:$BR$49=C22)*($BS$40:$CA$40=V$23),$BS$41:$CA$49)),0)</f>
        <v>0</v>
      </c>
      <c r="BO46" s="2">
        <f t="array" aca="1" ref="BO46" ca="1">IF(V22=C22,SUM(IF(($BR$41:$BR$49=C22)*($BS$40:$CA$40=V$24),$BS$41:$CA$49)),0)</f>
        <v>0</v>
      </c>
      <c r="BP46" s="13">
        <f t="array" aca="1" ref="BP46" ca="1">IF(V22=C22,SUM(IF(($BR$41:$BR$49=C22)*($BS$40:$CA$40=V$25),$BS$41:$CA$49)),0)</f>
        <v>0</v>
      </c>
      <c r="BR46" s="2" t="str">
        <f t="shared" si="59"/>
        <v/>
      </c>
      <c r="BS46" s="7">
        <f ca="1">IF(BX41="","",-1*BX41)</f>
        <v>0</v>
      </c>
      <c r="BT46" s="7">
        <f ca="1">IF(BX42="","",-1*BX42)</f>
        <v>0</v>
      </c>
      <c r="BU46" s="7">
        <f ca="1">IF(BX43="","",-1*BX43)</f>
        <v>0</v>
      </c>
      <c r="BV46" s="7">
        <f ca="1">IF(BX44="","",-1*BX44)</f>
        <v>0</v>
      </c>
      <c r="BW46" s="7">
        <f ca="1">IF(BX45="","",-1*BX45)</f>
        <v>0</v>
      </c>
      <c r="BX46" s="5"/>
      <c r="BY46" s="6">
        <f ca="1">BY35-BX36</f>
        <v>0</v>
      </c>
      <c r="BZ46" s="6">
        <f ca="1">BZ35-BX37</f>
        <v>0</v>
      </c>
      <c r="CA46" s="6">
        <f ca="1">CA35-BX38</f>
        <v>0</v>
      </c>
    </row>
    <row r="47" spans="2:79" s="2" customFormat="1" x14ac:dyDescent="0.25">
      <c r="E47" s="12">
        <f t="array" aca="1" ref="E47" ca="1">IF(O23=C23,SUM(IF(($BR$41:$BR$49=C23)*($BS$40:$CA$40=O$17),$BS$41:$CA$49)),0)</f>
        <v>0</v>
      </c>
      <c r="F47" s="2">
        <f t="array" aca="1" ref="F47" ca="1">IF(O23=C23,SUM(IF(($BR$41:$BR$49=C23)*($BS$40:$CA$40=O$18),$BS$41:$CA$49)),0)</f>
        <v>0</v>
      </c>
      <c r="G47" s="2">
        <f t="array" aca="1" ref="G47" ca="1">IF(O23=C23,SUM(IF(($BR$41:$BR$49=C23)*($BS$40:$CA$40=O$19),$BS$41:$CA$49)),0)</f>
        <v>0</v>
      </c>
      <c r="H47" s="2">
        <f t="array" aca="1" ref="H47" ca="1">IF(O23=C23,SUM(IF(($BR$41:$BR$49=C23)*($BS$40:$CA$40=O$20),$BS$41:$CA$49)),0)</f>
        <v>0</v>
      </c>
      <c r="I47" s="2">
        <f t="array" aca="1" ref="I47" ca="1">IF(O23=C23,SUM(IF(($BR$41:$BR$49=C23)*($BS$40:$CA$40=O$21),$BS$41:$CA$49)),0)</f>
        <v>0</v>
      </c>
      <c r="J47" s="2">
        <f t="array" aca="1" ref="J47" ca="1">IF(O23=C23,SUM(IF(($BR$41:$BR$49=C23)*($BS$40:$CA$40=O$22),$BS$41:$CA$49)),0)</f>
        <v>0</v>
      </c>
      <c r="K47" s="2">
        <f t="array" aca="1" ref="K47" ca="1">IF(O23=C23,SUM(IF(($BR$41:$BR$49=C23)*($BS$40:$CA$40=O$24),$BS$41:$CA$49)),0)</f>
        <v>0</v>
      </c>
      <c r="L47" s="2">
        <f t="array" aca="1" ref="L47" ca="1">IF(O23=C23,SUM(IF(($BR$41:$BR$49=C23)*($BS$40:$CA$40=O$25),$BS$41:$CA$49)),0)</f>
        <v>0</v>
      </c>
      <c r="M47" s="4">
        <f t="array" aca="1" ref="M47" ca="1">IF(P23=C23,SUM(IF(($BR$41:$BR$49=C23)*($BS$40:$CA$40=P$17),$BS$41:$CA$49)),0)</f>
        <v>0</v>
      </c>
      <c r="N47" s="2">
        <f t="array" aca="1" ref="N47" ca="1">IF(P23=C23,SUM(IF(($BR$41:$BR$49=C23)*($BS$40:$CA$40=P$18),$BS$41:$CA$49)),0)</f>
        <v>0</v>
      </c>
      <c r="O47" s="2">
        <f t="array" aca="1" ref="O47" ca="1">IF(P23=C23,SUM(IF(($BR$41:$BR$49=C23)*($BS$40:$CA$40=P$19),$BS$41:$CA$49)),0)</f>
        <v>0</v>
      </c>
      <c r="P47" s="2">
        <f t="array" aca="1" ref="P47" ca="1">IF(P23=C23,SUM(IF(($BR$41:$BR$49=C23)*($BS$40:$CA$40=P$20),$BS$41:$CA$49)),0)</f>
        <v>0</v>
      </c>
      <c r="Q47" s="2">
        <f t="array" aca="1" ref="Q47" ca="1">IF(P23=C23,SUM(IF(($BR$41:$BR$49=C23)*($BS$40:$CA$40=P$21),$BS$41:$CA$49)),0)</f>
        <v>0</v>
      </c>
      <c r="R47" s="2">
        <f t="array" aca="1" ref="R47" ca="1">IF(P23=C23,SUM(IF(($BR$41:$BR$49=C23)*($BS$40:$CA$40=P$22),$BS$41:$CA$49)),0)</f>
        <v>0</v>
      </c>
      <c r="S47" s="2">
        <f t="array" aca="1" ref="S47" ca="1">IF(P23=C23,SUM(IF(($BR$41:$BR$49=C23)*($BS$40:$CA$40=P$24),$BS$41:$CA$49)),0)</f>
        <v>0</v>
      </c>
      <c r="T47" s="2">
        <f t="array" aca="1" ref="T47" ca="1">IF(P23=C23,SUM(IF(($BR$41:$BR$49=C23)*($BS$40:$CA$40=P$25),$BS$41:$CA$49)),0)</f>
        <v>0</v>
      </c>
      <c r="U47" s="4">
        <f t="array" aca="1" ref="U47" ca="1">IF(Q23=C23,SUM(IF(($BR$41:$BR$49=C23)*($BS$40:$CA$40=Q$17),$BS$41:$CA$49)),0)</f>
        <v>0</v>
      </c>
      <c r="V47" s="2">
        <f t="array" aca="1" ref="V47" ca="1">IF(Q23=C23,SUM(IF(($BR$41:$BR$49=C23)*($BS$40:$CA$40=Q$18),$BS$41:$CA$49)),0)</f>
        <v>0</v>
      </c>
      <c r="W47" s="2">
        <f t="array" aca="1" ref="W47" ca="1">IF(Q23=C23,SUM(IF(($BR$41:$BR$49=C23)*($BS$40:$CA$40=Q$19),$BS$41:$CA$49)),0)</f>
        <v>0</v>
      </c>
      <c r="X47" s="2">
        <f t="array" aca="1" ref="X47" ca="1">IF(Q23=C23,SUM(IF(($BR$41:$BR$49=C23)*($BS$40:$CA$40=Q$20),$BS$41:$CA$49)),0)</f>
        <v>0</v>
      </c>
      <c r="Y47" s="2">
        <f t="array" aca="1" ref="Y47" ca="1">IF(Q23=C23,SUM(IF(($BR$41:$BR$49=C23)*($BS$40:$CA$40=Q$21),$BS$41:$CA$49)),0)</f>
        <v>0</v>
      </c>
      <c r="Z47" s="2">
        <f t="array" aca="1" ref="Z47" ca="1">IF(Q23=C23,SUM(IF(($BR$41:$BR$49=C23)*($BS$40:$CA$40=Q$22),$BS$41:$CA$49)),0)</f>
        <v>0</v>
      </c>
      <c r="AA47" s="2">
        <f t="array" aca="1" ref="AA47" ca="1">IF(Q23=C23,SUM(IF(($BR$41:$BR$49=C23)*($BS$40:$CA$40=Q$24),$BS$41:$CA$49)),0)</f>
        <v>0</v>
      </c>
      <c r="AB47" s="2">
        <f t="array" aca="1" ref="AB47" ca="1">IF(Q23=C23,SUM(IF(($BR$41:$BR$49=C23)*($BS$40:$CA$40=Q$25),$BS$41:$CA$49)),0)</f>
        <v>0</v>
      </c>
      <c r="AC47" s="4">
        <f t="array" aca="1" ref="AC47" ca="1">IF(R23=C23,SUM(IF(($BR$41:$BR$49=C23)*($BS$40:$CA$40=R$17),$BS$41:$CA$49)),0)</f>
        <v>0</v>
      </c>
      <c r="AD47" s="2">
        <f t="array" aca="1" ref="AD47" ca="1">IF(R23=C23,SUM(IF(($BR$41:$BR$49=C23)*($BS$40:$CA$40=R$18),$BS$41:$CA$49)),0)</f>
        <v>0</v>
      </c>
      <c r="AE47" s="2">
        <f t="array" aca="1" ref="AE47" ca="1">IF(R23=C23,SUM(IF(($BR$41:$BR$49=C23)*($BS$40:$CA$40=R$19),$BS$41:$CA$49)),0)</f>
        <v>0</v>
      </c>
      <c r="AF47" s="2">
        <f t="array" aca="1" ref="AF47" ca="1">IF(R23=C23,SUM(IF(($BR$41:$BR$49=C23)*($BS$40:$CA$40=R$20),$BS$41:$CA$49)),0)</f>
        <v>0</v>
      </c>
      <c r="AG47" s="2">
        <f t="array" aca="1" ref="AG47" ca="1">IF(R23=C23,SUM(IF(($BR$41:$BR$49=C23)*($BS$40:$CA$40=R$21),$BS$41:$CA$49)),0)</f>
        <v>0</v>
      </c>
      <c r="AH47" s="2">
        <f t="array" aca="1" ref="AH47" ca="1">IF(R23=C23,SUM(IF(($BR$41:$BR$49=C23)*($BS$40:$CA$40=R$22),$BS$41:$CA$49)),0)</f>
        <v>0</v>
      </c>
      <c r="AI47" s="2">
        <f t="array" aca="1" ref="AI47" ca="1">IF(R23=C23,SUM(IF(($BR$41:$BR$49=C23)*($BS$40:$CA$40=R$24),$BS$41:$CA$49)),0)</f>
        <v>0</v>
      </c>
      <c r="AJ47" s="2">
        <f t="array" aca="1" ref="AJ47" ca="1">IF(R23=C23,SUM(IF(($BR$41:$BR$49=C23)*($BS$40:$CA$40=R$25),$BS$41:$CA$49)),0)</f>
        <v>0</v>
      </c>
      <c r="AK47" s="4">
        <f t="array" aca="1" ref="AK47" ca="1">IF(S23=C23,SUM(IF(($BR$41:$BR$49=C23)*($BS$40:$CA$40=S$17),$BS$41:$CA$49)),0)</f>
        <v>0</v>
      </c>
      <c r="AL47" s="2">
        <f t="array" aca="1" ref="AL47" ca="1">IF(S23=C23,SUM(IF(($BR$41:$BR$49=C23)*($BS$40:$CA$40=S$18),$BS$41:$CA$49)),0)</f>
        <v>0</v>
      </c>
      <c r="AM47" s="2">
        <f t="array" aca="1" ref="AM47" ca="1">IF(S23=C23,SUM(IF(($BR$41:$BR$49=C23)*($BS$40:$CA$40=S$19),$BS$41:$CA$49)),0)</f>
        <v>0</v>
      </c>
      <c r="AN47" s="2">
        <f t="array" aca="1" ref="AN47" ca="1">IF(S23=C23,SUM(IF(($BR$41:$BR$49=C23)*($BS$40:$CA$40=S$20),$BS$41:$CA$49)),0)</f>
        <v>0</v>
      </c>
      <c r="AO47" s="2">
        <f t="array" aca="1" ref="AO47" ca="1">IF(S23=C23,SUM(IF(($BR$41:$BR$49=C23)*($BS$40:$CA$40=S$21),$BS$41:$CA$49)),0)</f>
        <v>0</v>
      </c>
      <c r="AP47" s="2">
        <f t="array" aca="1" ref="AP47" ca="1">IF(S23=C23,SUM(IF(($BR$41:$BR$49=C23)*($BS$40:$CA$40=S$22),$BS$41:$CA$49)),0)</f>
        <v>0</v>
      </c>
      <c r="AQ47" s="2">
        <f t="array" aca="1" ref="AQ47" ca="1">IF(S23=C23,SUM(IF(($BR$41:$BR$49=C23)*($BS$40:$CA$40=S$24),$BS$41:$CA$49)),0)</f>
        <v>0</v>
      </c>
      <c r="AR47" s="2">
        <f t="array" aca="1" ref="AR47" ca="1">IF(S23=C23,SUM(IF(($BR$41:$BR$49=C23)*($BS$40:$CA$40=S$25),$BS$41:$CA$49)),0)</f>
        <v>0</v>
      </c>
      <c r="AS47" s="4">
        <f t="array" aca="1" ref="AS47" ca="1">IF(T23=C23,SUM(IF(($BR$41:$BR$49=C23)*($BS$40:$CA$40=T$17),$BS$41:$CA$49)),0)</f>
        <v>0</v>
      </c>
      <c r="AT47" s="2">
        <f t="array" aca="1" ref="AT47" ca="1">IF(T23=C23,SUM(IF(($BR$41:$BR$49=C23)*($BS$40:$CA$40=T$18),$BS$41:$CA$49)),0)</f>
        <v>0</v>
      </c>
      <c r="AU47" s="2">
        <f t="array" aca="1" ref="AU47" ca="1">IF(T23=C23,SUM(IF(($BR$41:$BR$49=C23)*($BS$40:$CA$40=T$19),$BS$41:$CA$49)),0)</f>
        <v>0</v>
      </c>
      <c r="AV47" s="2">
        <f t="array" aca="1" ref="AV47" ca="1">IF(T23=C23,SUM(IF(($BR$41:$BR$49=C23)*($BS$40:$CA$40=T$20),$BS$41:$CA$49)),0)</f>
        <v>0</v>
      </c>
      <c r="AW47" s="2">
        <f t="array" aca="1" ref="AW47" ca="1">IF(T23=C23,SUM(IF(($BR$41:$BR$49=C23)*($BS$40:$CA$40=T$21),$BS$41:$CA$49)),0)</f>
        <v>0</v>
      </c>
      <c r="AX47" s="2">
        <f t="array" aca="1" ref="AX47" ca="1">IF(T23=C23,SUM(IF(($BR$41:$BR$49=C23)*($BS$40:$CA$40=T$22),$BS$41:$CA$49)),0)</f>
        <v>0</v>
      </c>
      <c r="AY47" s="2">
        <f t="array" aca="1" ref="AY47" ca="1">IF(T23=C23,SUM(IF(($BR$41:$BR$49=C23)*($BS$40:$CA$40=T$24),$BS$41:$CA$49)),0)</f>
        <v>0</v>
      </c>
      <c r="AZ47" s="2">
        <f t="array" aca="1" ref="AZ47" ca="1">IF(T23=C23,SUM(IF(($BR$41:$BR$49=C23)*($BS$40:$CA$40=T$25),$BS$41:$CA$49)),0)</f>
        <v>0</v>
      </c>
      <c r="BA47" s="4">
        <f t="array" aca="1" ref="BA47" ca="1">IF(U23=C23,SUM(IF(($BR$41:$BR$49=C23)*($BS$40:$CA$40=U$17),$BS$41:$CA$49)),0)</f>
        <v>0</v>
      </c>
      <c r="BB47" s="2">
        <f t="array" aca="1" ref="BB47" ca="1">IF(U23=C23,SUM(IF(($BR$41:$BR$49=C23)*($BS$40:$CA$40=U$18),$BS$41:$CA$49)),0)</f>
        <v>0</v>
      </c>
      <c r="BC47" s="2">
        <f t="array" aca="1" ref="BC47" ca="1">IF(U23=C23,SUM(IF(($BR$41:$BR$49=C23)*($BS$40:$CA$40=U$19),$BS$41:$CA$49)),0)</f>
        <v>0</v>
      </c>
      <c r="BD47" s="2">
        <f t="array" aca="1" ref="BD47" ca="1">IF(U23=C23,SUM(IF(($BR$41:$BR$49=C23)*($BS$40:$CA$40=U$20),$BS$41:$CA$49)),0)</f>
        <v>0</v>
      </c>
      <c r="BE47" s="2">
        <f t="array" aca="1" ref="BE47" ca="1">IF(U23=C23,SUM(IF(($BR$41:$BR$49=C23)*($BS$40:$CA$40=U$21),$BS$41:$CA$49)),0)</f>
        <v>0</v>
      </c>
      <c r="BF47" s="2">
        <f t="array" aca="1" ref="BF47" ca="1">IF(U23=C23,SUM(IF(($BR$41:$BR$49=C23)*($BS$40:$CA$40=U$22),$BS$41:$CA$49)),0)</f>
        <v>0</v>
      </c>
      <c r="BG47" s="2">
        <f t="array" aca="1" ref="BG47" ca="1">IF(U23=C23,SUM(IF(($BR$41:$BR$49=C23)*($BS$40:$CA$40=U$24),$BS$41:$CA$49)),0)</f>
        <v>0</v>
      </c>
      <c r="BH47" s="2">
        <f t="array" aca="1" ref="BH47" ca="1">IF(U23=C23,SUM(IF(($BR$41:$BR$49=C23)*($BS$40:$CA$40=U$25),$BS$41:$CA$49)),0)</f>
        <v>0</v>
      </c>
      <c r="BI47" s="4">
        <f t="array" aca="1" ref="BI47" ca="1">IF(V23=C23,SUM(IF(($BR$41:$BR$49=C23)*($BS$40:$CA$40=V$18),$BS$41:$CA$49)),0)</f>
        <v>0</v>
      </c>
      <c r="BJ47" s="2">
        <f t="array" aca="1" ref="BJ47" ca="1">IF(V23=C23,SUM(IF(($BR$41:$BR$49=C23)*($BS$40:$CA$40=V$19),$BS$41:$CA$49)),0)</f>
        <v>0</v>
      </c>
      <c r="BK47" s="2">
        <f t="array" aca="1" ref="BK47" ca="1">IF(V23=C23,SUM(IF(($BR$41:$BR$49=C23)*($BS$40:$CA$40=V$20),$BS$41:$CA$49)),0)</f>
        <v>0</v>
      </c>
      <c r="BL47" s="2">
        <f t="array" aca="1" ref="BL47" ca="1">IF(V23=C23,SUM(IF(($BR$41:$BR$49=C23)*($BS$40:$CA$40=V$21),$BS$41:$CA$49)),0)</f>
        <v>0</v>
      </c>
      <c r="BM47" s="2">
        <f t="array" aca="1" ref="BM47" ca="1">IF(V23=C23,SUM(IF(($BR$41:$BR$49=C23)*($BS$40:$CA$40=V$22),$BS$41:$CA$49)),0)</f>
        <v>0</v>
      </c>
      <c r="BN47" s="2">
        <f t="array" aca="1" ref="BN47" ca="1">IF(V23=C23,SUM(IF(($BR$41:$BR$49=C23)*($BS$40:$CA$40=V$23),$BS$41:$CA$49)),0)</f>
        <v>0</v>
      </c>
      <c r="BO47" s="2">
        <f t="array" aca="1" ref="BO47" ca="1">IF(V23=C23,SUM(IF(($BR$41:$BR$49=C23)*($BS$40:$CA$40=V$24),$BS$41:$CA$49)),0)</f>
        <v>0</v>
      </c>
      <c r="BP47" s="13">
        <f t="array" aca="1" ref="BP47" ca="1">IF(V23=C23,SUM(IF(($BR$41:$BR$49=C23)*($BS$40:$CA$40=V$25),$BS$41:$CA$49)),0)</f>
        <v>0</v>
      </c>
      <c r="BR47" s="2" t="str">
        <f t="shared" si="59"/>
        <v/>
      </c>
      <c r="BS47" s="7">
        <f ca="1">IF(BY41="","",-1*BY41)</f>
        <v>0</v>
      </c>
      <c r="BT47" s="7">
        <f ca="1">IF(BY42="","",-1*BY42)</f>
        <v>0</v>
      </c>
      <c r="BU47" s="7">
        <f ca="1">IF(BY43="","",-1*BY43)</f>
        <v>0</v>
      </c>
      <c r="BV47" s="7">
        <f ca="1">IF(BY44="","",-1*BY44)</f>
        <v>0</v>
      </c>
      <c r="BW47" s="7">
        <f ca="1">IF(BY45="","",-1*BY45)</f>
        <v>0</v>
      </c>
      <c r="BX47" s="7">
        <f ca="1">IF(BY46="","",-1*BY46)</f>
        <v>0</v>
      </c>
      <c r="BY47" s="5"/>
      <c r="BZ47" s="6">
        <f ca="1">BZ36-BY37</f>
        <v>0</v>
      </c>
      <c r="CA47" s="6">
        <f ca="1">CA36-BY38</f>
        <v>0</v>
      </c>
    </row>
    <row r="48" spans="2:79" s="2" customFormat="1" x14ac:dyDescent="0.25">
      <c r="E48" s="12">
        <f t="array" aca="1" ref="E48" ca="1">IF(O24=C24,SUM(IF(($BR$41:$BR$49=C24)*($BS$40:$CA$40=O$17),$BS$41:$CA$49)),0)</f>
        <v>0</v>
      </c>
      <c r="F48" s="2">
        <f t="array" aca="1" ref="F48" ca="1">IF(O24=C24,SUM(IF(($BR$41:$BR$49=C24)*($BS$40:$CA$40=O$18),$BS$41:$CA$49)),0)</f>
        <v>0</v>
      </c>
      <c r="G48" s="2">
        <f t="array" aca="1" ref="G48" ca="1">IF(O24=C24,SUM(IF(($BR$41:$BR$49=C24)*($BS$40:$CA$40=O$19),$BS$41:$CA$49)),0)</f>
        <v>0</v>
      </c>
      <c r="H48" s="2">
        <f t="array" aca="1" ref="H48" ca="1">IF(O24=C24,SUM(IF(($BR$41:$BR$49=C24)*($BS$40:$CA$40=O$20),$BS$41:$CA$49)),0)</f>
        <v>0</v>
      </c>
      <c r="I48" s="2">
        <f t="array" aca="1" ref="I48" ca="1">IF(O24=C24,SUM(IF(($BR$41:$BR$49=C24)*($BS$40:$CA$40=O$21),$BS$41:$CA$49)),0)</f>
        <v>0</v>
      </c>
      <c r="J48" s="2">
        <f t="array" aca="1" ref="J48" ca="1">IF(O24=C24,SUM(IF(($BR$41:$BR$49=C24)*($BS$40:$CA$40=O$22),$BS$41:$CA$49)),0)</f>
        <v>0</v>
      </c>
      <c r="K48" s="2">
        <f t="array" aca="1" ref="K48" ca="1">IF(O24=C24,SUM(IF(($BR$41:$BR$49=C24)*($BS$40:$CA$40=O$23),$BS$41:$CA$49)),0)</f>
        <v>0</v>
      </c>
      <c r="L48" s="2">
        <f t="array" aca="1" ref="L48" ca="1">IF(O24=C24,SUM(IF(($BR$41:$BR$49=C24)*($BS$40:$CA$40=O$25),$BS$41:$CA$49)),0)</f>
        <v>0</v>
      </c>
      <c r="M48" s="4">
        <f t="array" aca="1" ref="M48" ca="1">IF(P24=C24,SUM(IF(($BR$41:$BR$49=C24)*($BS$40:$CA$40=P$17),$BS$41:$CA$49)),0)</f>
        <v>0</v>
      </c>
      <c r="N48" s="2">
        <f t="array" aca="1" ref="N48" ca="1">IF(P24=C24,SUM(IF(($BR$41:$BR$49=C24)*($BS$40:$CA$40=P$18),$BS$41:$CA$49)),0)</f>
        <v>0</v>
      </c>
      <c r="O48" s="2">
        <f t="array" aca="1" ref="O48" ca="1">IF(P24=C24,SUM(IF(($BR$41:$BR$49=C24)*($BS$40:$CA$40=P$19),$BS$41:$CA$49)),0)</f>
        <v>0</v>
      </c>
      <c r="P48" s="2">
        <f t="array" aca="1" ref="P48" ca="1">IF(P24=C24,SUM(IF(($BR$41:$BR$49=C24)*($BS$40:$CA$40=P$20),$BS$41:$CA$49)),0)</f>
        <v>0</v>
      </c>
      <c r="Q48" s="2">
        <f t="array" aca="1" ref="Q48" ca="1">IF(P24=C24,SUM(IF(($BR$41:$BR$49=C24)*($BS$40:$CA$40=P$21),$BS$41:$CA$49)),0)</f>
        <v>0</v>
      </c>
      <c r="R48" s="2">
        <f t="array" aca="1" ref="R48" ca="1">IF(P24=C24,SUM(IF(($BR$41:$BR$49=C24)*($BS$40:$CA$40=P$22),$BS$41:$CA$49)),0)</f>
        <v>0</v>
      </c>
      <c r="S48" s="2">
        <f t="array" aca="1" ref="S48" ca="1">IF(P24=C24,SUM(IF(($BR$41:$BR$49=C24)*($BS$40:$CA$40=P$23),$BS$41:$CA$49)),0)</f>
        <v>0</v>
      </c>
      <c r="T48" s="2">
        <f t="array" aca="1" ref="T48" ca="1">IF(P24=C24,SUM(IF(($BR$41:$BR$49=C24)*($BS$40:$CA$40=P$25),$BS$41:$CA$49)),0)</f>
        <v>0</v>
      </c>
      <c r="U48" s="4">
        <f t="array" aca="1" ref="U48" ca="1">IF(Q24=C24,SUM(IF(($BR$41:$BR$49=C24)*($BS$40:$CA$40=Q$17),$BS$41:$CA$49)),0)</f>
        <v>0</v>
      </c>
      <c r="V48" s="2">
        <f t="array" aca="1" ref="V48" ca="1">IF(Q24=C24,SUM(IF(($BR$41:$BR$49=C24)*($BS$40:$CA$40=Q$18),$BS$41:$CA$49)),0)</f>
        <v>0</v>
      </c>
      <c r="W48" s="2">
        <f t="array" aca="1" ref="W48" ca="1">IF(Q24=C24,SUM(IF(($BR$41:$BR$49=C24)*($BS$40:$CA$40=Q$19),$BS$41:$CA$49)),0)</f>
        <v>0</v>
      </c>
      <c r="X48" s="2">
        <f t="array" aca="1" ref="X48" ca="1">IF(Q24=C24,SUM(IF(($BR$41:$BR$49=C24)*($BS$40:$CA$40=Q$20),$BS$41:$CA$49)),0)</f>
        <v>0</v>
      </c>
      <c r="Y48" s="2">
        <f t="array" aca="1" ref="Y48" ca="1">IF(Q24=C24,SUM(IF(($BR$41:$BR$49=C24)*($BS$40:$CA$40=Q$21),$BS$41:$CA$49)),0)</f>
        <v>0</v>
      </c>
      <c r="Z48" s="2">
        <f t="array" aca="1" ref="Z48" ca="1">IF(Q24=C24,SUM(IF(($BR$41:$BR$49=C24)*($BS$40:$CA$40=Q$22),$BS$41:$CA$49)),0)</f>
        <v>0</v>
      </c>
      <c r="AA48" s="2">
        <f t="array" aca="1" ref="AA48" ca="1">IF(Q24=C24,SUM(IF(($BR$41:$BR$49=C24)*($BS$40:$CA$40=Q$23),$BS$41:$CA$49)),0)</f>
        <v>0</v>
      </c>
      <c r="AB48" s="2">
        <f t="array" aca="1" ref="AB48" ca="1">IF(Q24=C24,SUM(IF(($BR$41:$BR$49=C24)*($BS$40:$CA$40=Q$25),$BS$41:$CA$49)),0)</f>
        <v>0</v>
      </c>
      <c r="AC48" s="4">
        <f t="array" aca="1" ref="AC48" ca="1">IF(R24=C24,SUM(IF(($BR$41:$BR$49=C24)*($BS$40:$CA$40=R$17),$BS$41:$CA$49)),0)</f>
        <v>0</v>
      </c>
      <c r="AD48" s="2">
        <f t="array" aca="1" ref="AD48" ca="1">IF(R24=C24,SUM(IF(($BR$41:$BR$49=C24)*($BS$40:$CA$40=R$18),$BS$41:$CA$49)),0)</f>
        <v>0</v>
      </c>
      <c r="AE48" s="2">
        <f t="array" aca="1" ref="AE48" ca="1">IF(R24=C24,SUM(IF(($BR$41:$BR$49=C24)*($BS$40:$CA$40=R$19),$BS$41:$CA$49)),0)</f>
        <v>0</v>
      </c>
      <c r="AF48" s="2">
        <f t="array" aca="1" ref="AF48" ca="1">IF(R24=C24,SUM(IF(($BR$41:$BR$49=C24)*($BS$40:$CA$40=R$20),$BS$41:$CA$49)),0)</f>
        <v>0</v>
      </c>
      <c r="AG48" s="2">
        <f t="array" aca="1" ref="AG48" ca="1">IF(R24=C24,SUM(IF(($BR$41:$BR$49=C24)*($BS$40:$CA$40=R$21),$BS$41:$CA$49)),0)</f>
        <v>0</v>
      </c>
      <c r="AH48" s="2">
        <f t="array" aca="1" ref="AH48" ca="1">IF(R24=C24,SUM(IF(($BR$41:$BR$49=C24)*($BS$40:$CA$40=R$22),$BS$41:$CA$49)),0)</f>
        <v>0</v>
      </c>
      <c r="AI48" s="2">
        <f t="array" aca="1" ref="AI48" ca="1">IF(R24=C24,SUM(IF(($BR$41:$BR$49=C24)*($BS$40:$CA$40=R$23),$BS$41:$CA$49)),0)</f>
        <v>0</v>
      </c>
      <c r="AJ48" s="2">
        <f t="array" aca="1" ref="AJ48" ca="1">IF(R24=C24,SUM(IF(($BR$41:$BR$49=C24)*($BS$40:$CA$40=R$25),$BS$41:$CA$49)),0)</f>
        <v>0</v>
      </c>
      <c r="AK48" s="4">
        <f t="array" aca="1" ref="AK48" ca="1">IF(S24=C24,SUM(IF(($BR$41:$BR$49=C24)*($BS$40:$CA$40=S$17),$BS$41:$CA$49)),0)</f>
        <v>0</v>
      </c>
      <c r="AL48" s="2">
        <f t="array" aca="1" ref="AL48" ca="1">IF(S24=C24,SUM(IF(($BR$41:$BR$49=C24)*($BS$40:$CA$40=S$18),$BS$41:$CA$49)),0)</f>
        <v>0</v>
      </c>
      <c r="AM48" s="2">
        <f t="array" aca="1" ref="AM48" ca="1">IF(S24=C24,SUM(IF(($BR$41:$BR$49=C24)*($BS$40:$CA$40=S$19),$BS$41:$CA$49)),0)</f>
        <v>0</v>
      </c>
      <c r="AN48" s="2">
        <f t="array" aca="1" ref="AN48" ca="1">IF(S24=C24,SUM(IF(($BR$41:$BR$49=C24)*($BS$40:$CA$40=S$20),$BS$41:$CA$49)),0)</f>
        <v>0</v>
      </c>
      <c r="AO48" s="2">
        <f t="array" aca="1" ref="AO48" ca="1">IF(S24=C24,SUM(IF(($BR$41:$BR$49=C24)*($BS$40:$CA$40=S$21),$BS$41:$CA$49)),0)</f>
        <v>0</v>
      </c>
      <c r="AP48" s="2">
        <f t="array" aca="1" ref="AP48" ca="1">IF(S24=C24,SUM(IF(($BR$41:$BR$49=C24)*($BS$40:$CA$40=S$22),$BS$41:$CA$49)),0)</f>
        <v>0</v>
      </c>
      <c r="AQ48" s="2">
        <f t="array" aca="1" ref="AQ48" ca="1">IF(S24=C24,SUM(IF(($BR$41:$BR$49=C24)*($BS$40:$CA$40=S$23),$BS$41:$CA$49)),0)</f>
        <v>0</v>
      </c>
      <c r="AR48" s="2">
        <f t="array" aca="1" ref="AR48" ca="1">IF(S24=C24,SUM(IF(($BR$41:$BR$49=C24)*($BS$40:$CA$40=S$25),$BS$41:$CA$49)),0)</f>
        <v>0</v>
      </c>
      <c r="AS48" s="4">
        <f t="array" aca="1" ref="AS48" ca="1">IF(T24=C24,SUM(IF(($BR$41:$BR$49=C24)*($BS$40:$CA$40=T$17),$BS$41:$CA$49)),0)</f>
        <v>0</v>
      </c>
      <c r="AT48" s="2">
        <f t="array" aca="1" ref="AT48" ca="1">IF(T24=C24,SUM(IF(($BR$41:$BR$49=C24)*($BS$40:$CA$40=T$18),$BS$41:$CA$49)),0)</f>
        <v>0</v>
      </c>
      <c r="AU48" s="2">
        <f t="array" aca="1" ref="AU48" ca="1">IF(T24=C24,SUM(IF(($BR$41:$BR$49=C24)*($BS$40:$CA$40=T$19),$BS$41:$CA$49)),0)</f>
        <v>0</v>
      </c>
      <c r="AV48" s="2">
        <f t="array" aca="1" ref="AV48" ca="1">IF(T24=C24,SUM(IF(($BR$41:$BR$49=C24)*($BS$40:$CA$40=T$20),$BS$41:$CA$49)),0)</f>
        <v>0</v>
      </c>
      <c r="AW48" s="2">
        <f t="array" aca="1" ref="AW48" ca="1">IF(T24=C24,SUM(IF(($BR$41:$BR$49=C24)*($BS$40:$CA$40=T$21),$BS$41:$CA$49)),0)</f>
        <v>0</v>
      </c>
      <c r="AX48" s="2">
        <f t="array" aca="1" ref="AX48" ca="1">IF(T24=C24,SUM(IF(($BR$41:$BR$49=C24)*($BS$40:$CA$40=T$22),$BS$41:$CA$49)),0)</f>
        <v>0</v>
      </c>
      <c r="AY48" s="2">
        <f t="array" aca="1" ref="AY48" ca="1">IF(T24=C24,SUM(IF(($BR$41:$BR$49=C24)*($BS$40:$CA$40=T$23),$BS$41:$CA$49)),0)</f>
        <v>0</v>
      </c>
      <c r="AZ48" s="2">
        <f t="array" aca="1" ref="AZ48" ca="1">IF(T24=C24,SUM(IF(($BR$41:$BR$49=C24)*($BS$40:$CA$40=T$25),$BS$41:$CA$49)),0)</f>
        <v>0</v>
      </c>
      <c r="BA48" s="4">
        <f t="array" aca="1" ref="BA48" ca="1">IF(U24=C24,SUM(IF(($BR$41:$BR$49=C24)*($BS$40:$CA$40=U$17),$BS$41:$CA$49)),0)</f>
        <v>0</v>
      </c>
      <c r="BB48" s="2">
        <f t="array" aca="1" ref="BB48" ca="1">IF(U24=C24,SUM(IF(($BR$41:$BR$49=C24)*($BS$40:$CA$40=U$18),$BS$41:$CA$49)),0)</f>
        <v>0</v>
      </c>
      <c r="BC48" s="2">
        <f t="array" aca="1" ref="BC48" ca="1">IF(U24=C24,SUM(IF(($BR$41:$BR$49=C24)*($BS$40:$CA$40=U$19),$BS$41:$CA$49)),0)</f>
        <v>0</v>
      </c>
      <c r="BD48" s="2">
        <f t="array" aca="1" ref="BD48" ca="1">IF(U24=C24,SUM(IF(($BR$41:$BR$49=C24)*($BS$40:$CA$40=U$20),$BS$41:$CA$49)),0)</f>
        <v>0</v>
      </c>
      <c r="BE48" s="2">
        <f t="array" aca="1" ref="BE48" ca="1">IF(U24=C24,SUM(IF(($BR$41:$BR$49=C24)*($BS$40:$CA$40=U$21),$BS$41:$CA$49)),0)</f>
        <v>0</v>
      </c>
      <c r="BF48" s="2">
        <f t="array" aca="1" ref="BF48" ca="1">IF(U24=C24,SUM(IF(($BR$41:$BR$49=C24)*($BS$40:$CA$40=U$22),$BS$41:$CA$49)),0)</f>
        <v>0</v>
      </c>
      <c r="BG48" s="2">
        <f t="array" aca="1" ref="BG48" ca="1">IF(U24=C24,SUM(IF(($BR$41:$BR$49=C24)*($BS$40:$CA$40=U$23),$BS$41:$CA$49)),0)</f>
        <v>0</v>
      </c>
      <c r="BH48" s="2">
        <f t="array" aca="1" ref="BH48" ca="1">IF(U24=C24,SUM(IF(($BR$41:$BR$49=C24)*($BS$40:$CA$40=U$25),$BS$41:$CA$49)),0)</f>
        <v>0</v>
      </c>
      <c r="BI48" s="4">
        <f t="array" aca="1" ref="BI48" ca="1">IF(V24=C24,SUM(IF(($BR$41:$BR$49=C24)*($BS$40:$CA$40=V$18),$BS$41:$CA$49)),0)</f>
        <v>0</v>
      </c>
      <c r="BJ48" s="2">
        <f t="array" aca="1" ref="BJ48" ca="1">IF(V24=C24,SUM(IF(($BR$41:$BR$49=C24)*($BS$40:$CA$40=V$19),$BS$41:$CA$49)),0)</f>
        <v>0</v>
      </c>
      <c r="BK48" s="2">
        <f t="array" aca="1" ref="BK48" ca="1">IF(V24=C24,SUM(IF(($BR$41:$BR$49=C24)*($BS$40:$CA$40=V$20),$BS$41:$CA$49)),0)</f>
        <v>0</v>
      </c>
      <c r="BL48" s="2">
        <f t="array" aca="1" ref="BL48" ca="1">IF(V24=C24,SUM(IF(($BR$41:$BR$49=C24)*($BS$40:$CA$40=V$21),$BS$41:$CA$49)),0)</f>
        <v>0</v>
      </c>
      <c r="BM48" s="2">
        <f t="array" aca="1" ref="BM48" ca="1">IF(V24=C24,SUM(IF(($BR$41:$BR$49=C24)*($BS$40:$CA$40=V$22),$BS$41:$CA$49)),0)</f>
        <v>0</v>
      </c>
      <c r="BN48" s="2">
        <f t="array" aca="1" ref="BN48" ca="1">IF(V24=C24,SUM(IF(($BR$41:$BR$49=C24)*($BS$40:$CA$40=V$23),$BS$41:$CA$49)),0)</f>
        <v>0</v>
      </c>
      <c r="BO48" s="2">
        <f t="array" aca="1" ref="BO48" ca="1">IF(V24=C24,SUM(IF(($BR$41:$BR$49=C24)*($BS$40:$CA$40=V$24),$BS$41:$CA$49)),0)</f>
        <v>0</v>
      </c>
      <c r="BP48" s="13">
        <f t="array" aca="1" ref="BP48" ca="1">IF(V24=C24,SUM(IF(($BR$41:$BR$49=C24)*($BS$40:$CA$40=V$25),$BS$41:$CA$49)),0)</f>
        <v>0</v>
      </c>
      <c r="BR48" s="2" t="str">
        <f t="shared" si="59"/>
        <v/>
      </c>
      <c r="BS48" s="7">
        <f ca="1">IF(BZ41="","",-1*BZ41)</f>
        <v>0</v>
      </c>
      <c r="BT48" s="7">
        <f ca="1">IF(BZ42="","",-1*BZ42)</f>
        <v>0</v>
      </c>
      <c r="BU48" s="7">
        <f ca="1">IF(BZ43="","",-1*BZ43)</f>
        <v>0</v>
      </c>
      <c r="BV48" s="7">
        <f ca="1">IF(BZ44="","",-1*BZ44)</f>
        <v>0</v>
      </c>
      <c r="BW48" s="7">
        <f ca="1">IF(BZ45="","",-1*BZ45)</f>
        <v>0</v>
      </c>
      <c r="BX48" s="7">
        <f ca="1">IF(BZ46="","",-1*BZ46)</f>
        <v>0</v>
      </c>
      <c r="BY48" s="7">
        <f ca="1">IF(BZ47="","",-1*BZ47)</f>
        <v>0</v>
      </c>
      <c r="BZ48" s="5"/>
      <c r="CA48" s="6">
        <f ca="1">CA37-BZ38</f>
        <v>0</v>
      </c>
    </row>
    <row r="49" spans="2:79" s="2" customFormat="1" x14ac:dyDescent="0.25">
      <c r="E49" s="12">
        <f t="array" aca="1" ref="E49" ca="1">IF(O25=C25,SUM(IF(($BR$41:$BR$49=C25)*($BS$40:$CA$40=O$17),$BS$41:$CA$49)),0)</f>
        <v>0</v>
      </c>
      <c r="F49" s="2">
        <f t="array" aca="1" ref="F49" ca="1">IF(O25=C25,SUM(IF(($BR$41:$BR$49=C25)*($BS$40:$CA$40=O$18),$BS$41:$CA$49)),0)</f>
        <v>0</v>
      </c>
      <c r="G49" s="2">
        <f t="array" aca="1" ref="G49" ca="1">IF(O25=C25,SUM(IF(($BR$41:$BR$49=C25)*($BS$40:$CA$40=O$19),$BS$41:$CA$49)),0)</f>
        <v>0</v>
      </c>
      <c r="H49" s="2">
        <f t="array" aca="1" ref="H49" ca="1">IF(O25=C25,SUM(IF(($BR$41:$BR$49=C25)*($BS$40:$CA$40=O$20),$BS$41:$CA$49)),0)</f>
        <v>0</v>
      </c>
      <c r="I49" s="2">
        <f t="array" aca="1" ref="I49" ca="1">IF(O25=C25,SUM(IF(($BR$41:$BR$49=C25)*($BS$40:$CA$40=O$21),$BS$41:$CA$49)),0)</f>
        <v>0</v>
      </c>
      <c r="J49" s="2">
        <f t="array" aca="1" ref="J49" ca="1">IF(O25=C25,SUM(IF(($BR$41:$BR$49=C25)*($BS$40:$CA$40=O$22),$BS$41:$CA$49)),0)</f>
        <v>0</v>
      </c>
      <c r="K49" s="2">
        <f t="array" aca="1" ref="K49" ca="1">IF(O25=C25,SUM(IF(($BR$41:$BR$49=C25)*($BS$40:$CA$40=O$23),$BS$41:$CA$49)),0)</f>
        <v>0</v>
      </c>
      <c r="L49" s="2">
        <f t="array" aca="1" ref="L49" ca="1">IF(O25=C25,SUM(IF(($BR$41:$BR$49=C25)*($BS$40:$CA$40=O$24),$BS$41:$CA$49)),0)</f>
        <v>0</v>
      </c>
      <c r="M49" s="4">
        <f t="array" aca="1" ref="M49" ca="1">IF(P25=C25,SUM(IF(($BR$41:$BR$49=C25)*($BS$40:$CA$40=P$17),$BS$41:$CA$49)),0)</f>
        <v>0</v>
      </c>
      <c r="N49" s="2">
        <f t="array" aca="1" ref="N49" ca="1">IF(P25=C25,SUM(IF(($BR$41:$BR$49=C25)*($BS$40:$CA$40=P$18),$BS$41:$CA$49)),0)</f>
        <v>0</v>
      </c>
      <c r="O49" s="2">
        <f t="array" aca="1" ref="O49" ca="1">IF(P25=C25,SUM(IF(($BR$41:$BR$49=C25)*($BS$40:$CA$40=P$19),$BS$41:$CA$49)),0)</f>
        <v>0</v>
      </c>
      <c r="P49" s="2">
        <f t="array" aca="1" ref="P49" ca="1">IF(P25=C25,SUM(IF(($BR$41:$BR$49=C25)*($BS$40:$CA$40=P$20),$BS$41:$CA$49)),0)</f>
        <v>0</v>
      </c>
      <c r="Q49" s="2">
        <f t="array" aca="1" ref="Q49" ca="1">IF(P25=C25,SUM(IF(($BR$41:$BR$49=C25)*($BS$40:$CA$40=P$21),$BS$41:$CA$49)),0)</f>
        <v>0</v>
      </c>
      <c r="R49" s="2">
        <f t="array" aca="1" ref="R49" ca="1">IF(P25=C25,SUM(IF(($BR$41:$BR$49=C25)*($BS$40:$CA$40=P$22),$BS$41:$CA$49)),0)</f>
        <v>0</v>
      </c>
      <c r="S49" s="2">
        <f t="array" aca="1" ref="S49" ca="1">IF(P25=C25,SUM(IF(($BR$41:$BR$49=C25)*($BS$40:$CA$40=P$23),$BS$41:$CA$49)),0)</f>
        <v>0</v>
      </c>
      <c r="T49" s="2">
        <f t="array" aca="1" ref="T49" ca="1">IF(P25=C25,SUM(IF(($BR$41:$BR$49=C25)*($BS$40:$CA$40=P$24),$BS$41:$CA$49)),0)</f>
        <v>0</v>
      </c>
      <c r="U49" s="4">
        <f t="array" aca="1" ref="U49" ca="1">IF(Q25=C25,SUM(IF(($BR$41:$BR$49=C25)*($BS$40:$CA$40=Q$17),$BS$41:$CA$49)),0)</f>
        <v>0</v>
      </c>
      <c r="V49" s="2">
        <f t="array" aca="1" ref="V49" ca="1">IF(Q25=C25,SUM(IF(($BR$41:$BR$49=C25)*($BS$40:$CA$40=Q$18),$BS$41:$CA$49)),0)</f>
        <v>0</v>
      </c>
      <c r="W49" s="2">
        <f t="array" aca="1" ref="W49" ca="1">IF(Q25=C25,SUM(IF(($BR$41:$BR$49=C25)*($BS$40:$CA$40=Q$19),$BS$41:$CA$49)),0)</f>
        <v>0</v>
      </c>
      <c r="X49" s="2">
        <f t="array" aca="1" ref="X49" ca="1">IF(Q25=C25,SUM(IF(($BR$41:$BR$49=C25)*($BS$40:$CA$40=Q$20),$BS$41:$CA$49)),0)</f>
        <v>0</v>
      </c>
      <c r="Y49" s="2">
        <f t="array" aca="1" ref="Y49" ca="1">IF(Q25=C25,SUM(IF(($BR$41:$BR$49=C25)*($BS$40:$CA$40=Q$21),$BS$41:$CA$49)),0)</f>
        <v>0</v>
      </c>
      <c r="Z49" s="2">
        <f t="array" aca="1" ref="Z49" ca="1">IF(Q25=C25,SUM(IF(($BR$41:$BR$49=C25)*($BS$40:$CA$40=Q$22),$BS$41:$CA$49)),0)</f>
        <v>0</v>
      </c>
      <c r="AA49" s="2">
        <f t="array" aca="1" ref="AA49" ca="1">IF(Q25=C25,SUM(IF(($BR$41:$BR$49=C25)*($BS$40:$CA$40=Q$23),$BS$41:$CA$49)),0)</f>
        <v>0</v>
      </c>
      <c r="AB49" s="2">
        <f t="array" aca="1" ref="AB49" ca="1">IF(Q25=C25,SUM(IF(($BR$41:$BR$49=C25)*($BS$40:$CA$40=Q$24),$BS$41:$CA$49)),0)</f>
        <v>0</v>
      </c>
      <c r="AC49" s="4">
        <f t="array" aca="1" ref="AC49" ca="1">IF(R25=C25,SUM(IF(($BR$41:$BR$49=C25)*($BS$40:$CA$40=R$17),$BS$41:$CA$49)),0)</f>
        <v>0</v>
      </c>
      <c r="AD49" s="2">
        <f t="array" aca="1" ref="AD49" ca="1">IF(R25=C25,SUM(IF(($BR$41:$BR$49=C25)*($BS$40:$CA$40=R$18),$BS$41:$CA$49)),0)</f>
        <v>0</v>
      </c>
      <c r="AE49" s="2">
        <f t="array" aca="1" ref="AE49" ca="1">IF(R25=C25,SUM(IF(($BR$41:$BR$49=C25)*($BS$40:$CA$40=R$19),$BS$41:$CA$49)),0)</f>
        <v>0</v>
      </c>
      <c r="AF49" s="2">
        <f t="array" aca="1" ref="AF49" ca="1">IF(R25=C25,SUM(IF(($BR$41:$BR$49=C25)*($BS$40:$CA$40=R$20),$BS$41:$CA$49)),0)</f>
        <v>0</v>
      </c>
      <c r="AG49" s="2">
        <f t="array" aca="1" ref="AG49" ca="1">IF(R25=C25,SUM(IF(($BR$41:$BR$49=C25)*($BS$40:$CA$40=R$21),$BS$41:$CA$49)),0)</f>
        <v>0</v>
      </c>
      <c r="AH49" s="2">
        <f t="array" aca="1" ref="AH49" ca="1">IF(R25=C25,SUM(IF(($BR$41:$BR$49=C25)*($BS$40:$CA$40=R$22),$BS$41:$CA$49)),0)</f>
        <v>0</v>
      </c>
      <c r="AI49" s="2">
        <f t="array" aca="1" ref="AI49" ca="1">IF(R25=C25,SUM(IF(($BR$41:$BR$49=C25)*($BS$40:$CA$40=R$23),$BS$41:$CA$49)),0)</f>
        <v>0</v>
      </c>
      <c r="AJ49" s="2">
        <f t="array" aca="1" ref="AJ49" ca="1">IF(R25=C25,SUM(IF(($BR$41:$BR$49=C25)*($BS$40:$CA$40=R$24),$BS$41:$CA$49)),0)</f>
        <v>0</v>
      </c>
      <c r="AK49" s="4">
        <f t="array" aca="1" ref="AK49" ca="1">IF(S25=C25,SUM(IF(($BR$41:$BR$49=C25)*($BS$40:$CA$40=S$17),$BS$41:$CA$49)),0)</f>
        <v>0</v>
      </c>
      <c r="AL49" s="2">
        <f t="array" aca="1" ref="AL49" ca="1">IF(S25=C25,SUM(IF(($BR$41:$BR$49=C25)*($BS$40:$CA$40=S$18),$BS$41:$CA$49)),0)</f>
        <v>0</v>
      </c>
      <c r="AM49" s="2">
        <f t="array" aca="1" ref="AM49" ca="1">IF(S25=C25,SUM(IF(($BR$41:$BR$49=C25)*($BS$40:$CA$40=S$19),$BS$41:$CA$49)),0)</f>
        <v>0</v>
      </c>
      <c r="AN49" s="2">
        <f t="array" aca="1" ref="AN49" ca="1">IF(S25=C25,SUM(IF(($BR$41:$BR$49=C25)*($BS$40:$CA$40=S$20),$BS$41:$CA$49)),0)</f>
        <v>0</v>
      </c>
      <c r="AO49" s="2">
        <f t="array" aca="1" ref="AO49" ca="1">IF(S25=C25,SUM(IF(($BR$41:$BR$49=C25)*($BS$40:$CA$40=S$21),$BS$41:$CA$49)),0)</f>
        <v>0</v>
      </c>
      <c r="AP49" s="2">
        <f t="array" aca="1" ref="AP49" ca="1">IF(S25=C25,SUM(IF(($BR$41:$BR$49=C25)*($BS$40:$CA$40=S$22),$BS$41:$CA$49)),0)</f>
        <v>0</v>
      </c>
      <c r="AQ49" s="2">
        <f t="array" aca="1" ref="AQ49" ca="1">IF(S25=C25,SUM(IF(($BR$41:$BR$49=C25)*($BS$40:$CA$40=S$23),$BS$41:$CA$49)),0)</f>
        <v>0</v>
      </c>
      <c r="AR49" s="2">
        <f t="array" aca="1" ref="AR49" ca="1">IF(S25=C25,SUM(IF(($BR$41:$BR$49=C25)*($BS$40:$CA$40=S$24),$BS$41:$CA$49)),0)</f>
        <v>0</v>
      </c>
      <c r="AS49" s="4">
        <f t="array" aca="1" ref="AS49" ca="1">IF(T25=C25,SUM(IF(($BR$41:$BR$49=C25)*($BS$40:$CA$40=T$17),$BS$41:$CA$49)),0)</f>
        <v>0</v>
      </c>
      <c r="AT49" s="2">
        <f t="array" aca="1" ref="AT49" ca="1">IF(T25=C25,SUM(IF(($BR$41:$BR$49=C25)*($BS$40:$CA$40=T$18),$BS$41:$CA$49)),0)</f>
        <v>0</v>
      </c>
      <c r="AU49" s="2">
        <f t="array" aca="1" ref="AU49" ca="1">IF(T25=C25,SUM(IF(($BR$41:$BR$49=C25)*($BS$40:$CA$40=T$19),$BS$41:$CA$49)),0)</f>
        <v>0</v>
      </c>
      <c r="AV49" s="2">
        <f t="array" aca="1" ref="AV49" ca="1">IF(T25=C25,SUM(IF(($BR$41:$BR$49=C25)*($BS$40:$CA$40=T$20),$BS$41:$CA$49)),0)</f>
        <v>0</v>
      </c>
      <c r="AW49" s="2">
        <f t="array" aca="1" ref="AW49" ca="1">IF(T25=C25,SUM(IF(($BR$41:$BR$49=C25)*($BS$40:$CA$40=T$21),$BS$41:$CA$49)),0)</f>
        <v>0</v>
      </c>
      <c r="AX49" s="2">
        <f t="array" aca="1" ref="AX49" ca="1">IF(T25=C25,SUM(IF(($BR$41:$BR$49=C25)*($BS$40:$CA$40=T$22),$BS$41:$CA$49)),0)</f>
        <v>0</v>
      </c>
      <c r="AY49" s="2">
        <f t="array" aca="1" ref="AY49" ca="1">IF(T25=C25,SUM(IF(($BR$41:$BR$49=C25)*($BS$40:$CA$40=T$23),$BS$41:$CA$49)),0)</f>
        <v>0</v>
      </c>
      <c r="AZ49" s="2">
        <f t="array" aca="1" ref="AZ49" ca="1">IF(T25=C25,SUM(IF(($BR$41:$BR$49=C25)*($BS$40:$CA$40=T$24),$BS$41:$CA$49)),0)</f>
        <v>0</v>
      </c>
      <c r="BA49" s="4">
        <f t="array" aca="1" ref="BA49" ca="1">IF(U25=C25,SUM(IF(($BR$41:$BR$49=C25)*($BS$40:$CA$40=U$17),$BS$41:$CA$49)),0)</f>
        <v>0</v>
      </c>
      <c r="BB49" s="2">
        <f t="array" aca="1" ref="BB49" ca="1">IF(U25=C25,SUM(IF(($BR$41:$BR$49=C25)*($BS$40:$CA$40=U$18),$BS$41:$CA$49)),0)</f>
        <v>0</v>
      </c>
      <c r="BC49" s="2">
        <f t="array" aca="1" ref="BC49" ca="1">IF(U25=C25,SUM(IF(($BR$41:$BR$49=C25)*($BS$40:$CA$40=U$19),$BS$41:$CA$49)),0)</f>
        <v>0</v>
      </c>
      <c r="BD49" s="2">
        <f t="array" aca="1" ref="BD49" ca="1">IF(U25=C25,SUM(IF(($BR$41:$BR$49=C25)*($BS$40:$CA$40=U$20),$BS$41:$CA$49)),0)</f>
        <v>0</v>
      </c>
      <c r="BE49" s="2">
        <f t="array" aca="1" ref="BE49" ca="1">IF(U25=C25,SUM(IF(($BR$41:$BR$49=C25)*($BS$40:$CA$40=U$21),$BS$41:$CA$49)),0)</f>
        <v>0</v>
      </c>
      <c r="BF49" s="2">
        <f t="array" aca="1" ref="BF49" ca="1">IF(U25=C25,SUM(IF(($BR$41:$BR$49=C25)*($BS$40:$CA$40=U$22),$BS$41:$CA$49)),0)</f>
        <v>0</v>
      </c>
      <c r="BG49" s="2">
        <f t="array" aca="1" ref="BG49" ca="1">IF(U25=C25,SUM(IF(($BR$41:$BR$49=C25)*($BS$40:$CA$40=U$23),$BS$41:$CA$49)),0)</f>
        <v>0</v>
      </c>
      <c r="BH49" s="2">
        <f t="array" aca="1" ref="BH49" ca="1">IF(U25=C25,SUM(IF(($BR$41:$BR$49=C25)*($BS$40:$CA$40=U$24),$BS$41:$CA$49)),0)</f>
        <v>0</v>
      </c>
      <c r="BI49" s="4">
        <f t="array" aca="1" ref="BI49" ca="1">IF(V25=C25,SUM(IF(($BR$41:$BR$49=C25)*($BS$40:$CA$40=V$18),$BS$41:$CA$49)),0)</f>
        <v>0</v>
      </c>
      <c r="BJ49" s="2">
        <f t="array" aca="1" ref="BJ49" ca="1">IF(V25=C25,SUM(IF(($BR$41:$BR$49=C25)*($BS$40:$CA$40=V$19),$BS$41:$CA$49)),0)</f>
        <v>0</v>
      </c>
      <c r="BK49" s="2">
        <f t="array" aca="1" ref="BK49" ca="1">IF(V25=C25,SUM(IF(($BR$41:$BR$49=C25)*($BS$40:$CA$40=V$20),$BS$41:$CA$49)),0)</f>
        <v>0</v>
      </c>
      <c r="BL49" s="2">
        <f t="array" aca="1" ref="BL49" ca="1">IF(V25=C25,SUM(IF(($BR$41:$BR$49=C25)*($BS$40:$CA$40=V$21),$BS$41:$CA$49)),0)</f>
        <v>0</v>
      </c>
      <c r="BM49" s="2">
        <f t="array" aca="1" ref="BM49" ca="1">IF(V25=C25,SUM(IF(($BR$41:$BR$49=C25)*($BS$40:$CA$40=V$22),$BS$41:$CA$49)),0)</f>
        <v>0</v>
      </c>
      <c r="BN49" s="2">
        <f t="array" aca="1" ref="BN49" ca="1">IF(V25=C25,SUM(IF(($BR$41:$BR$49=C25)*($BS$40:$CA$40=V$23),$BS$41:$CA$49)),0)</f>
        <v>0</v>
      </c>
      <c r="BO49" s="2">
        <f t="array" aca="1" ref="BO49" ca="1">IF(V25=C25,SUM(IF(($BR$41:$BR$49=C25)*($BS$40:$CA$40=V$24),$BS$41:$CA$49)),0)</f>
        <v>0</v>
      </c>
      <c r="BP49" s="13">
        <f t="array" aca="1" ref="BP49" ca="1">IF(V25=C25,SUM(IF(($BR$41:$BR$49=C25)*($BS$40:$CA$40=V$25),$BS$41:$CA$49)),0)</f>
        <v>0</v>
      </c>
      <c r="BR49" s="2" t="str">
        <f t="shared" si="59"/>
        <v/>
      </c>
      <c r="BS49" s="7">
        <f ca="1">IF(CA41="","",-1*CA41)</f>
        <v>0</v>
      </c>
      <c r="BT49" s="7">
        <f ca="1">IF(CA42="","",-1*CA42)</f>
        <v>0</v>
      </c>
      <c r="BU49" s="7">
        <f ca="1">IF(CA43="","",-1*CA43)</f>
        <v>0</v>
      </c>
      <c r="BV49" s="7">
        <f ca="1">IF(CA44="","",-1*CA44)</f>
        <v>0</v>
      </c>
      <c r="BW49" s="7">
        <f ca="1">IF(CA45="","",-1*CA45)</f>
        <v>0</v>
      </c>
      <c r="BX49" s="7">
        <f ca="1">IF(CA46="","",-1*CA46)</f>
        <v>0</v>
      </c>
      <c r="BY49" s="7">
        <f ca="1">IF(CA47="","",-1*CA47)</f>
        <v>0</v>
      </c>
      <c r="BZ49" s="7">
        <f t="shared" ref="BZ49" ca="1" si="60">IF(CA48="","",-1*CA48)</f>
        <v>0</v>
      </c>
      <c r="CA49" s="5"/>
    </row>
    <row r="50" spans="2:79" s="2" customFormat="1" x14ac:dyDescent="0.25">
      <c r="E50" s="12"/>
      <c r="M50" s="4"/>
      <c r="U50" s="4"/>
      <c r="AC50" s="4"/>
      <c r="AK50" s="4"/>
      <c r="AS50" s="4"/>
      <c r="BA50" s="4"/>
      <c r="BI50" s="4"/>
      <c r="BP50" s="13"/>
    </row>
    <row r="51" spans="2:79" s="2" customFormat="1" x14ac:dyDescent="0.25">
      <c r="E51" s="12"/>
      <c r="M51" s="4"/>
      <c r="U51" s="4"/>
      <c r="AC51" s="4"/>
      <c r="AK51" s="4"/>
      <c r="AS51" s="4"/>
      <c r="BA51" s="4"/>
      <c r="BI51" s="4"/>
      <c r="BP51" s="13"/>
      <c r="BR51" s="3" t="s">
        <v>97</v>
      </c>
      <c r="BS51" s="2" t="str">
        <f ca="1">$F$4</f>
        <v>Langenthal 2</v>
      </c>
      <c r="BT51" s="2" t="str">
        <f ca="1">$F$5</f>
        <v>Langenthal 11</v>
      </c>
      <c r="BU51" s="2" t="str">
        <f ca="1">$F$6</f>
        <v/>
      </c>
      <c r="BV51" s="2" t="str">
        <f ca="1">$F$7</f>
        <v/>
      </c>
      <c r="BW51" s="2" t="str">
        <f>$F$8</f>
        <v/>
      </c>
      <c r="BX51" s="2" t="str">
        <f>$F$9</f>
        <v/>
      </c>
      <c r="BY51" s="2" t="str">
        <f>$F$10</f>
        <v/>
      </c>
      <c r="BZ51" s="2" t="str">
        <f>$F$11</f>
        <v/>
      </c>
      <c r="CA51" s="2" t="str">
        <f>$F$12</f>
        <v/>
      </c>
    </row>
    <row r="52" spans="2:79" s="2" customFormat="1" x14ac:dyDescent="0.25">
      <c r="B52" s="2" t="s">
        <v>103</v>
      </c>
      <c r="E52" s="12">
        <f t="array" aca="1" ref="E52" ca="1">IF(O17=C17,SUM(IF(($BR$30:$BR$38=C17)*($BS$29:$CA$29=O18),$BS$30:$CA$38)),0)</f>
        <v>0</v>
      </c>
      <c r="F52" s="2">
        <f t="array" aca="1" ref="F52" ca="1">IF(O17=C17,SUM(IF(($BR$30:$BR$38=C17)*($BS$29:$CA$29=O19),$BS$30:$CA$38)),0)</f>
        <v>0</v>
      </c>
      <c r="G52" s="2">
        <f t="array" aca="1" ref="G52" ca="1">IF(O17=C17,SUM(IF(($BR$30:$BR$38=C17)*($BS$29:$CA$29=O20),$BS$30:$CA$38)),0)</f>
        <v>0</v>
      </c>
      <c r="H52" s="2">
        <f t="array" aca="1" ref="H52" ca="1">IF(O17=C17,SUM(IF(($BR$30:$BR$38=C17)*($BS$29:$CA$29=O21),$BS$30:$CA$38)),0)</f>
        <v>0</v>
      </c>
      <c r="I52" s="2">
        <f t="array" aca="1" ref="I52" ca="1">IF(O17=C17,SUM(IF(($BR$30:$BR$38=C17)*($BS$29:$CA$29=O22),$BS$30:$CA$38)),0)</f>
        <v>0</v>
      </c>
      <c r="J52" s="2">
        <f t="array" aca="1" ref="J52" ca="1">IF(O17=C17,SUM(IF(($BR$30:$BR$38=C17)*($BS$29:$CA$29=O23),$BS$30:$CA$38)),0)</f>
        <v>0</v>
      </c>
      <c r="K52" s="2">
        <f t="array" aca="1" ref="K52" ca="1">IF(O17=C17,SUM(IF(($BR$30:$BR$38=C17)*($BS$29:$CA$29=O$24),$BS$30:$CA$38)),0)</f>
        <v>0</v>
      </c>
      <c r="L52" s="2">
        <f t="array" aca="1" ref="L52" ca="1">IF(O17=C17,SUM(IF(($BR$30:$BR$38=C17)*($BS$29:$CA$29=O$25),$BS$30:$CA$38)),0)</f>
        <v>0</v>
      </c>
      <c r="M52" s="4">
        <f t="array" aca="1" ref="M52" ca="1">IF(P17=C17,SUM(IF(($BR$30:$BR$38=C17)*($BS$29:$CA$29=P18),$BS$30:$CA$38)),0)</f>
        <v>0</v>
      </c>
      <c r="N52" s="2">
        <f t="array" aca="1" ref="N52" ca="1">IF(P17=C17,SUM(IF(($BR$30:$BR$38=C17)*($BS$29:$CA$29=P19),$BS$30:$CA$38)),0)</f>
        <v>0</v>
      </c>
      <c r="O52" s="2">
        <f t="array" aca="1" ref="O52" ca="1">IF(P17=C17,SUM(IF(($BR$30:$BR$38=C17)*($BS$29:$CA$29=P20),$BS$30:$CA$38)),0)</f>
        <v>0</v>
      </c>
      <c r="P52" s="2">
        <f t="array" aca="1" ref="P52" ca="1">IF(P17=C17,SUM(IF(($BR$30:$BR$38=C17)*($BS$29:$CA$29=P21),$BS$30:$CA$38)),0)</f>
        <v>0</v>
      </c>
      <c r="Q52" s="2">
        <f t="array" aca="1" ref="Q52" ca="1">IF(P17=C17,SUM(IF(($BR$30:$BR$38=C17)*($BS$29:$CA$29=P22),$BS$30:$CA$38)),0)</f>
        <v>0</v>
      </c>
      <c r="R52" s="2">
        <f t="array" aca="1" ref="R52" ca="1">IF(P17=C17,SUM(IF(($BR$30:$BR$38=C17)*($BS$29:$CA$29=P23),$BS$30:$CA$38)),0)</f>
        <v>0</v>
      </c>
      <c r="S52" s="2">
        <f t="array" aca="1" ref="S52" ca="1">IF(P17=C17,SUM(IF(($BR$30:$BR$38=C17)*($BS$29:$CA$29=P$24),$BS$30:$CA$38)),0)</f>
        <v>0</v>
      </c>
      <c r="T52" s="2">
        <f t="array" aca="1" ref="T52" ca="1">IF(P17=C17,SUM(IF(($BR$30:$BR$38=C17)*($BS$29:$CA$29=P$25),$BS$30:$CA$38)),0)</f>
        <v>0</v>
      </c>
      <c r="U52" s="4">
        <f t="array" aca="1" ref="U52" ca="1">IF(Q17=C17,SUM(IF(($BR$30:$BR$38=C17)*($BS$29:$CA$29=Q18),$BS$30:$CA$38)),0)</f>
        <v>0</v>
      </c>
      <c r="V52" s="2">
        <f t="array" aca="1" ref="V52" ca="1">IF(Q17=C17,SUM(IF(($BR$30:$BR$38=C17)*($BS$29:$CA$29=Q19),$BS$30:$CA$38)),0)</f>
        <v>0</v>
      </c>
      <c r="W52" s="2">
        <f t="array" aca="1" ref="W52" ca="1">IF(Q17=C17,SUM(IF(($BR$30:$BR$38=C17)*($BS$29:$CA$29=Q20),$BS$30:$CA$38)),0)</f>
        <v>0</v>
      </c>
      <c r="X52" s="2">
        <f t="array" aca="1" ref="X52" ca="1">IF(Q17=C17,SUM(IF(($BR$30:$BR$38=C17)*($BS$29:$CA$29=Q21),$BS$30:$CA$38)),0)</f>
        <v>0</v>
      </c>
      <c r="Y52" s="2">
        <f t="array" aca="1" ref="Y52" ca="1">IF(Q17=C17,SUM(IF(($BR$30:$BR$38=C17)*($BS$29:$CA$29=Q22),$BS$30:$CA$38)),0)</f>
        <v>0</v>
      </c>
      <c r="Z52" s="2">
        <f t="array" aca="1" ref="Z52" ca="1">IF(Q17=C17,SUM(IF(($BR$30:$BR$38=C17)*($BS$29:$CA$29=Q23),$BS$30:$CA$38)),0)</f>
        <v>0</v>
      </c>
      <c r="AA52" s="2">
        <f t="array" aca="1" ref="AA52" ca="1">IF(Q17=C17,SUM(IF(($BR$30:$BR$38=C17)*($BS$29:$CA$29=Q$24),$BS$30:$CA$38)),0)</f>
        <v>0</v>
      </c>
      <c r="AB52" s="2">
        <f t="array" aca="1" ref="AB52" ca="1">IF(Q17=C17,SUM(IF(($BR$30:$BR$38=C17)*($BS$29:$CA$29=Q$25),$BS$30:$CA$38)),0)</f>
        <v>0</v>
      </c>
      <c r="AC52" s="4">
        <f t="array" aca="1" ref="AC52" ca="1">IF(R17=C17,SUM(IF(($BR$30:$BR$38=C17)*($BS$29:$CA$29=R18),$BS$30:$CA$38)),0)</f>
        <v>0</v>
      </c>
      <c r="AD52" s="2">
        <f t="array" aca="1" ref="AD52" ca="1">IF(R17=C17,SUM(IF(($BR$30:$BR$38=C17)*($BS$29:$CA$29=R19),$BS$30:$CA$38)),0)</f>
        <v>0</v>
      </c>
      <c r="AE52" s="2">
        <f t="array" aca="1" ref="AE52" ca="1">IF(R17=C17,SUM(IF(($BR$30:$BR$38=C17)*($BS$29:$CA$29=R20),$BS$30:$CA$38)),0)</f>
        <v>0</v>
      </c>
      <c r="AF52" s="2">
        <f t="array" aca="1" ref="AF52" ca="1">IF(R17=C17,SUM(IF(($BR$30:$BR$38=C17)*($BS$29:$CA$29=R21),$BS$30:$CA$38)),0)</f>
        <v>0</v>
      </c>
      <c r="AG52" s="2">
        <f t="array" aca="1" ref="AG52" ca="1">IF(R17=C17,SUM(IF(($BR$30:$BR$38=C17)*($BS$29:$CA$29=R22),$BS$30:$CA$38)),0)</f>
        <v>0</v>
      </c>
      <c r="AH52" s="2">
        <f t="array" aca="1" ref="AH52" ca="1">IF(R17=C17,SUM(IF(($BR$30:$BR$38=C17)*($BS$29:$CA$29=R23),$BS$30:$CA$38)),0)</f>
        <v>0</v>
      </c>
      <c r="AI52" s="2">
        <f t="array" aca="1" ref="AI52" ca="1">IF(R17=C17,SUM(IF(($BR$30:$BR$38=C17)*($BS$29:$CA$29=R$24),$BS$30:$CA$38)),0)</f>
        <v>0</v>
      </c>
      <c r="AJ52" s="2">
        <f t="array" aca="1" ref="AJ52" ca="1">IF(R17=C17,SUM(IF(($BR$30:$BR$38=C17)*($BS$29:$CA$29=R$25),$BS$30:$CA$38)),0)</f>
        <v>0</v>
      </c>
      <c r="AK52" s="4">
        <f t="array" aca="1" ref="AK52" ca="1">IF(S17=C17,SUM(IF(($BR$30:$BR$38=C17)*($BS$29:$CA$29=S18),$BS$30:$CA$38)),0)</f>
        <v>0</v>
      </c>
      <c r="AL52" s="2">
        <f t="array" aca="1" ref="AL52" ca="1">IF(S17=C17,SUM(IF(($BR$30:$BR$38=C17)*($BS$29:$CA$29=S19),$BS$30:$CA$38)),0)</f>
        <v>0</v>
      </c>
      <c r="AM52" s="2">
        <f t="array" aca="1" ref="AM52" ca="1">IF(S17=C17,SUM(IF(($BR$30:$BR$38=C17)*($BS$29:$CA$29=S20),$BS$30:$CA$38)),0)</f>
        <v>0</v>
      </c>
      <c r="AN52" s="2">
        <f t="array" aca="1" ref="AN52" ca="1">IF(S17=C17,SUM(IF(($BR$30:$BR$38=C17)*($BS$29:$CA$29=S21),$BS$30:$CA$38)),0)</f>
        <v>0</v>
      </c>
      <c r="AO52" s="2">
        <f t="array" aca="1" ref="AO52" ca="1">IF(S17=C17,SUM(IF(($BR$30:$BR$38=C17)*($BS$29:$CA$29=S22),$BS$30:$CA$38)),0)</f>
        <v>0</v>
      </c>
      <c r="AP52" s="2">
        <f t="array" aca="1" ref="AP52" ca="1">IF(S17=C17,SUM(IF(($BR$30:$BR$38=C17)*($BS$29:$CA$29=S23),$BS$30:$CA$38)),0)</f>
        <v>0</v>
      </c>
      <c r="AQ52" s="2">
        <f t="array" aca="1" ref="AQ52" ca="1">IF(S17=C17,SUM(IF(($BR$30:$BR$38=C17)*($BS$29:$CA$29=S$24),$BS$30:$CA$38)),0)</f>
        <v>0</v>
      </c>
      <c r="AR52" s="2">
        <f t="array" aca="1" ref="AR52" ca="1">IF(S17=C17,SUM(IF(($BR$30:$BR$38=C17)*($BS$29:$CA$29=S$25),$BS$30:$CA$38)),0)</f>
        <v>0</v>
      </c>
      <c r="AS52" s="4">
        <f t="array" aca="1" ref="AS52" ca="1">IF(T17=C17,SUM(IF(($BR$30:$BR$38=C17)*($BS$29:$CA$29=T18),$BS$30:$CA$38)),0)</f>
        <v>0</v>
      </c>
      <c r="AT52" s="2">
        <f t="array" aca="1" ref="AT52" ca="1">IF(T17=C17,SUM(IF(($BR$30:$BR$38=C17)*($BS$29:$CA$29=T19),$BS$30:$CA$38)),0)</f>
        <v>0</v>
      </c>
      <c r="AU52" s="2">
        <f t="array" aca="1" ref="AU52" ca="1">IF(T17=C17,SUM(IF(($BR$30:$BR$38=C17)*($BS$29:$CA$29=T20),$BS$30:$CA$38)),0)</f>
        <v>0</v>
      </c>
      <c r="AV52" s="2">
        <f t="array" aca="1" ref="AV52" ca="1">IF(T17=C17,SUM(IF(($BR$30:$BR$38=C17)*($BS$29:$CA$29=T21),$BS$30:$CA$38)),0)</f>
        <v>0</v>
      </c>
      <c r="AW52" s="2">
        <f t="array" aca="1" ref="AW52" ca="1">IF(T17=C17,SUM(IF(($BR$30:$BR$38=C17)*($BS$29:$CA$29=T22),$BS$30:$CA$38)),0)</f>
        <v>0</v>
      </c>
      <c r="AX52" s="2">
        <f t="array" aca="1" ref="AX52" ca="1">IF(T17=C17,SUM(IF(($BR$30:$BR$38=C17)*($BS$29:$CA$29=T23),$BS$30:$CA$38)),0)</f>
        <v>0</v>
      </c>
      <c r="AY52" s="2">
        <f t="array" aca="1" ref="AY52" ca="1">IF(T17=C17,SUM(IF(($BR$30:$BR$38=C17)*($BS$29:$CA$29=T$24),$BS$30:$CA$38)),0)</f>
        <v>0</v>
      </c>
      <c r="AZ52" s="2">
        <f t="array" aca="1" ref="AZ52" ca="1">IF(T17=C17,SUM(IF(($BR$30:$BR$38=C17)*($BS$29:$CA$29=T$25),$BS$30:$CA$38)),0)</f>
        <v>0</v>
      </c>
      <c r="BA52" s="4">
        <f t="array" aca="1" ref="BA52" ca="1">IF(U17=C17,SUM(IF(($BR$30:$BR$38=C17)*($BS$29:$CA$29=U$18),$BS$30:$CA$38)),0)</f>
        <v>0</v>
      </c>
      <c r="BB52" s="2">
        <f t="array" aca="1" ref="BB52" ca="1">IF(U17=C17,SUM(IF(($BR$30:$BR$38=C17)*($BS$29:$CA$29=U$19),$BS$30:$CA$38)),0)</f>
        <v>0</v>
      </c>
      <c r="BC52" s="2">
        <f t="array" aca="1" ref="BC52" ca="1">IF(U17=C17,SUM(IF(($BR$30:$BR$38=C17)*($BS$29:$CA$29=U$20),$BS$30:$CA$38)),0)</f>
        <v>0</v>
      </c>
      <c r="BD52" s="2">
        <f t="array" aca="1" ref="BD52" ca="1">IF(U17=C17,SUM(IF(($BR$30:$BR$38=C17)*($BS$29:$CA$29=U$21),$BS$30:$CA$38)),0)</f>
        <v>0</v>
      </c>
      <c r="BE52" s="2">
        <f t="array" aca="1" ref="BE52" ca="1">IF(U17=C17,SUM(IF(($BR$30:$BR$38=C17)*($BS$29:$CA$29=U$22),$BS$30:$CA$38)),0)</f>
        <v>0</v>
      </c>
      <c r="BF52" s="2">
        <f t="array" aca="1" ref="BF52" ca="1">IF(U17=C17,SUM(IF(($BR$30:$BR$38=C17)*($BS$29:$CA$29=U$23),$BS$30:$CA$38)),0)</f>
        <v>0</v>
      </c>
      <c r="BG52" s="2">
        <f t="array" aca="1" ref="BG52" ca="1">IF(U17=C17,SUM(IF(($BR$30:$BR$38=C17)*($BS$29:$CA$29=U$24),$BS$30:$CA$38)),0)</f>
        <v>0</v>
      </c>
      <c r="BH52" s="2">
        <f t="array" aca="1" ref="BH52" ca="1">IF(U17=C17,SUM(IF(($BR$30:$BR$38=C17)*($BS$29:$CA$29=U$25),$BS$30:$CA$38)),0)</f>
        <v>0</v>
      </c>
      <c r="BI52" s="4">
        <f t="array" aca="1" ref="BI52" ca="1">IF(V17=C17,SUM(IF(($BR$30:$BR$38=C17)*($BS$29:$CA$29=V$18),$BS$30:$CA$38)),0)</f>
        <v>0</v>
      </c>
      <c r="BJ52" s="2">
        <f t="array" aca="1" ref="BJ52" ca="1">IF(V17=C17,SUM(IF(($BR$30:$BR$38=C17)*($BS$29:$CA$29=V$19),$BS$30:$CA$38)),0)</f>
        <v>0</v>
      </c>
      <c r="BK52" s="2">
        <f t="array" aca="1" ref="BK52" ca="1">IF(V17=C17,SUM(IF(($BR$30:$BR$38=C17)*($BS$29:$CA$29=V$20),$BS$30:$CA$38)),0)</f>
        <v>0</v>
      </c>
      <c r="BL52" s="2">
        <f t="array" aca="1" ref="BL52" ca="1">IF(V17=C17,SUM(IF(($BR$30:$BR$38=C17)*($BS$29:$CA$29=V$21),$BS$30:$CA$38)),0)</f>
        <v>0</v>
      </c>
      <c r="BM52" s="2">
        <f t="array" aca="1" ref="BM52" ca="1">IF(V17=C17,SUM(IF(($BR$30:$BR$38=C17)*($BS$29:$CA$29=V$22),$BS$30:$CA$38)),0)</f>
        <v>0</v>
      </c>
      <c r="BN52" s="2">
        <f t="array" aca="1" ref="BN52" ca="1">IF(V17=C17,SUM(IF(($BR$30:$BR$38=C17)*($BS$29:$CA$29=V$23),$BS$30:$CA$38)),0)</f>
        <v>0</v>
      </c>
      <c r="BO52" s="2">
        <f t="array" aca="1" ref="BO52" ca="1">IF(V17=C17,SUM(IF(($BR$30:$BR$38=C17)*($BS$29:$CA$29=V$24),$BS$30:$CA$38)),0)</f>
        <v>0</v>
      </c>
      <c r="BP52" s="13">
        <f t="array" aca="1" ref="BP52" ca="1">IF(V17=C17,SUM(IF(($BR$30:$BR$38=C17)*($BS$29:$CA$29=V$25),$BS$30:$CA$38)),0)</f>
        <v>0</v>
      </c>
      <c r="BR52" s="2" t="str">
        <f t="shared" ref="BR52:BR60" ca="1" si="61">F4</f>
        <v>Langenthal 2</v>
      </c>
      <c r="BS52" s="5"/>
      <c r="BT52" s="6">
        <f t="shared" ref="BT52:CA58" ca="1" si="62">SUMIFS($AE$64:$AE$135,$V$64:$V$135,$BR52,$W$64:$W$135,BT$51)+SUMIFS($AF$64:$AF$135,$W$64:$W$135,$BR52,$V$64:$V$135,BT$51)</f>
        <v>0</v>
      </c>
      <c r="BU52" s="6">
        <f t="shared" ca="1" si="62"/>
        <v>0</v>
      </c>
      <c r="BV52" s="6">
        <f t="shared" ca="1" si="62"/>
        <v>0</v>
      </c>
      <c r="BW52" s="6">
        <f t="shared" ca="1" si="62"/>
        <v>0</v>
      </c>
      <c r="BX52" s="6">
        <f t="shared" ca="1" si="62"/>
        <v>0</v>
      </c>
      <c r="BY52" s="6">
        <f t="shared" ca="1" si="62"/>
        <v>0</v>
      </c>
      <c r="BZ52" s="6">
        <f t="shared" ca="1" si="62"/>
        <v>0</v>
      </c>
      <c r="CA52" s="6">
        <f t="shared" ca="1" si="62"/>
        <v>0</v>
      </c>
    </row>
    <row r="53" spans="2:79" s="2" customFormat="1" x14ac:dyDescent="0.25">
      <c r="E53" s="12">
        <f t="array" aca="1" ref="E53" ca="1">IF(O18=C18,SUM(IF(($BR$30:$BR$38=C18)*($BS$29:$CA$29=O17),$BS$30:$CA$38)),0)</f>
        <v>0</v>
      </c>
      <c r="F53" s="2">
        <f t="array" aca="1" ref="F53" ca="1">IF(O18=C18,SUM(IF(($BR$30:$BR$38=C18)*($BS$29:$CA$29=O19),$BS$30:$CA$38)),0)</f>
        <v>0</v>
      </c>
      <c r="G53" s="2">
        <f t="array" aca="1" ref="G53" ca="1">IF(O18=C18,SUM(IF(($BR$30:$BR$38=C18)*($BS$29:$CA$29=O20),$BS$30:$CA$38)),0)</f>
        <v>0</v>
      </c>
      <c r="H53" s="2">
        <f t="array" aca="1" ref="H53" ca="1">IF(O18=C18,SUM(IF(($BR$30:$BR$38=C18)*($BS$29:$CA$29=O21),$BS$30:$CA$38)),0)</f>
        <v>0</v>
      </c>
      <c r="I53" s="2">
        <f t="array" aca="1" ref="I53" ca="1">IF(O18=C18,SUM(IF(($BR$30:$BR$38=C18)*($BS$29:$CA$29=O22),$BS$30:$CA$38)),0)</f>
        <v>0</v>
      </c>
      <c r="J53" s="2">
        <f t="array" aca="1" ref="J53" ca="1">IF(O18=C18,SUM(IF(($BR$30:$BR$38=C18)*($BS$29:$CA$29=O23),$BS$30:$CA$38)),0)</f>
        <v>0</v>
      </c>
      <c r="K53" s="2">
        <f t="array" aca="1" ref="K53" ca="1">IF(O18=C18,SUM(IF(($BR$30:$BR$38=C18)*($BS$29:$CA$29=O$24),$BS$30:$CA$38)),0)</f>
        <v>0</v>
      </c>
      <c r="L53" s="2">
        <f t="array" aca="1" ref="L53" ca="1">IF(O18=C18,SUM(IF(($BR$30:$BR$38=C18)*($BS$29:$CA$29=O$25),$BS$30:$CA$38)),0)</f>
        <v>0</v>
      </c>
      <c r="M53" s="4">
        <f t="array" aca="1" ref="M53" ca="1">IF(P18=C18,SUM(IF(($BR$30:$BR$38=C18)*($BS$29:$CA$29=P17),$BS$30:$CA$38)),0)</f>
        <v>0</v>
      </c>
      <c r="N53" s="2">
        <f t="array" aca="1" ref="N53" ca="1">IF(P18=C18,SUM(IF(($BR$30:$BR$38=C18)*($BS$29:$CA$29=P19),$BS$30:$CA$38)),0)</f>
        <v>0</v>
      </c>
      <c r="O53" s="2">
        <f t="array" aca="1" ref="O53" ca="1">IF(P18=C18,SUM(IF(($BR$30:$BR$38=C18)*($BS$29:$CA$29=P20),$BS$30:$CA$38)),0)</f>
        <v>0</v>
      </c>
      <c r="P53" s="2">
        <f t="array" aca="1" ref="P53" ca="1">IF(P18=C18,SUM(IF(($BR$30:$BR$38=C18)*($BS$29:$CA$29=P21),$BS$30:$CA$38)),0)</f>
        <v>0</v>
      </c>
      <c r="Q53" s="2">
        <f t="array" aca="1" ref="Q53" ca="1">IF(P18=C18,SUM(IF(($BR$30:$BR$38=C18)*($BS$29:$CA$29=P22),$BS$30:$CA$38)),0)</f>
        <v>0</v>
      </c>
      <c r="R53" s="2">
        <f t="array" aca="1" ref="R53" ca="1">IF(P18=C18,SUM(IF(($BR$30:$BR$38=C18)*($BS$29:$CA$29=P23),$BS$30:$CA$38)),0)</f>
        <v>0</v>
      </c>
      <c r="S53" s="2">
        <f t="array" aca="1" ref="S53" ca="1">IF(P18=C18,SUM(IF(($BR$30:$BR$38=C18)*($BS$29:$CA$29=P$24),$BS$30:$CA$38)),0)</f>
        <v>0</v>
      </c>
      <c r="T53" s="2">
        <f t="array" aca="1" ref="T53" ca="1">IF(P18=C18,SUM(IF(($BR$30:$BR$38=C18)*($BS$29:$CA$29=P$25),$BS$30:$CA$38)),0)</f>
        <v>0</v>
      </c>
      <c r="U53" s="4">
        <f t="array" aca="1" ref="U53" ca="1">IF(Q18=C18,SUM(IF(($BR$30:$BR$38=C18)*($BS$29:$CA$29=Q17),$BS$30:$CA$38)),0)</f>
        <v>0</v>
      </c>
      <c r="V53" s="2">
        <f t="array" aca="1" ref="V53" ca="1">IF(Q18=C18,SUM(IF(($BR$30:$BR$38=C18)*($BS$29:$CA$29=Q19),$BS$30:$CA$38)),0)</f>
        <v>0</v>
      </c>
      <c r="W53" s="2">
        <f t="array" aca="1" ref="W53" ca="1">IF(Q18=C18,SUM(IF(($BR$30:$BR$38=C18)*($BS$29:$CA$29=Q20),$BS$30:$CA$38)),0)</f>
        <v>0</v>
      </c>
      <c r="X53" s="2">
        <f t="array" aca="1" ref="X53" ca="1">IF(Q18=C18,SUM(IF(($BR$30:$BR$38=C18)*($BS$29:$CA$29=Q21),$BS$30:$CA$38)),0)</f>
        <v>0</v>
      </c>
      <c r="Y53" s="2">
        <f t="array" aca="1" ref="Y53" ca="1">IF(Q18=C18,SUM(IF(($BR$30:$BR$38=C18)*($BS$29:$CA$29=Q22),$BS$30:$CA$38)),0)</f>
        <v>0</v>
      </c>
      <c r="Z53" s="2">
        <f t="array" aca="1" ref="Z53" ca="1">IF(Q18=C18,SUM(IF(($BR$30:$BR$38=C18)*($BS$29:$CA$29=Q23),$BS$30:$CA$38)),0)</f>
        <v>0</v>
      </c>
      <c r="AA53" s="2">
        <f t="array" aca="1" ref="AA53" ca="1">IF(Q18=C18,SUM(IF(($BR$30:$BR$38=C18)*($BS$29:$CA$29=Q$24),$BS$30:$CA$38)),0)</f>
        <v>0</v>
      </c>
      <c r="AB53" s="2">
        <f t="array" aca="1" ref="AB53" ca="1">IF(Q18=C18,SUM(IF(($BR$30:$BR$38=C18)*($BS$29:$CA$29=Q$25),$BS$30:$CA$38)),0)</f>
        <v>0</v>
      </c>
      <c r="AC53" s="4">
        <f t="array" aca="1" ref="AC53" ca="1">IF(R18=C18,SUM(IF(($BR$30:$BR$38=C18)*($BS$29:$CA$29=R17),$BS$30:$CA$38)),0)</f>
        <v>0</v>
      </c>
      <c r="AD53" s="2">
        <f t="array" aca="1" ref="AD53" ca="1">IF(R18=C18,SUM(IF(($BR$30:$BR$38=C18)*($BS$29:$CA$29=R19),$BS$30:$CA$38)),0)</f>
        <v>0</v>
      </c>
      <c r="AE53" s="2">
        <f t="array" aca="1" ref="AE53" ca="1">IF(R18=C18,SUM(IF(($BR$30:$BR$38=C18)*($BS$29:$CA$29=R20),$BS$30:$CA$38)),0)</f>
        <v>0</v>
      </c>
      <c r="AF53" s="2">
        <f t="array" aca="1" ref="AF53" ca="1">IF(R18=C18,SUM(IF(($BR$30:$BR$38=C18)*($BS$29:$CA$29=R21),$BS$30:$CA$38)),0)</f>
        <v>0</v>
      </c>
      <c r="AG53" s="2">
        <f t="array" aca="1" ref="AG53" ca="1">IF(R18=C18,SUM(IF(($BR$30:$BR$38=C18)*($BS$29:$CA$29=R22),$BS$30:$CA$38)),0)</f>
        <v>0</v>
      </c>
      <c r="AH53" s="2">
        <f t="array" aca="1" ref="AH53" ca="1">IF(R18=C18,SUM(IF(($BR$30:$BR$38=C18)*($BS$29:$CA$29=R23),$BS$30:$CA$38)),0)</f>
        <v>0</v>
      </c>
      <c r="AI53" s="2">
        <f t="array" aca="1" ref="AI53" ca="1">IF(R18=C18,SUM(IF(($BR$30:$BR$38=C18)*($BS$29:$CA$29=R$24),$BS$30:$CA$38)),0)</f>
        <v>0</v>
      </c>
      <c r="AJ53" s="2">
        <f t="array" aca="1" ref="AJ53" ca="1">IF(R18=C18,SUM(IF(($BR$30:$BR$38=C18)*($BS$29:$CA$29=R$25),$BS$30:$CA$38)),0)</f>
        <v>0</v>
      </c>
      <c r="AK53" s="4">
        <f t="array" aca="1" ref="AK53" ca="1">IF(S18=C18,SUM(IF(($BR$30:$BR$38=C18)*($BS$29:$CA$29=S17),$BS$30:$CA$38)),0)</f>
        <v>0</v>
      </c>
      <c r="AL53" s="2">
        <f t="array" aca="1" ref="AL53" ca="1">IF(S18=C18,SUM(IF(($BR$30:$BR$38=C18)*($BS$29:$CA$29=S19),$BS$30:$CA$38)),0)</f>
        <v>0</v>
      </c>
      <c r="AM53" s="2">
        <f t="array" aca="1" ref="AM53" ca="1">IF(S18=C18,SUM(IF(($BR$30:$BR$38=C18)*($BS$29:$CA$29=S20),$BS$30:$CA$38)),0)</f>
        <v>0</v>
      </c>
      <c r="AN53" s="2">
        <f t="array" aca="1" ref="AN53" ca="1">IF(S18=C18,SUM(IF(($BR$30:$BR$38=C18)*($BS$29:$CA$29=S21),$BS$30:$CA$38)),0)</f>
        <v>0</v>
      </c>
      <c r="AO53" s="2">
        <f t="array" aca="1" ref="AO53" ca="1">IF(S18=C18,SUM(IF(($BR$30:$BR$38=C18)*($BS$29:$CA$29=S22),$BS$30:$CA$38)),0)</f>
        <v>0</v>
      </c>
      <c r="AP53" s="2">
        <f t="array" aca="1" ref="AP53" ca="1">IF(S18=C18,SUM(IF(($BR$30:$BR$38=C18)*($BS$29:$CA$29=S23),$BS$30:$CA$38)),0)</f>
        <v>0</v>
      </c>
      <c r="AQ53" s="2">
        <f t="array" aca="1" ref="AQ53" ca="1">IF(S18=C18,SUM(IF(($BR$30:$BR$38=C18)*($BS$29:$CA$29=S$24),$BS$30:$CA$38)),0)</f>
        <v>0</v>
      </c>
      <c r="AR53" s="2">
        <f t="array" aca="1" ref="AR53" ca="1">IF(S18=C18,SUM(IF(($BR$30:$BR$38=C18)*($BS$29:$CA$29=S$25),$BS$30:$CA$38)),0)</f>
        <v>0</v>
      </c>
      <c r="AS53" s="4">
        <f t="array" aca="1" ref="AS53" ca="1">IF(T18=C18,SUM(IF(($BR$30:$BR$38=C18)*($BS$29:$CA$29=T17),$BS$30:$CA$38)),0)</f>
        <v>0</v>
      </c>
      <c r="AT53" s="2">
        <f t="array" aca="1" ref="AT53" ca="1">IF(T18=C18,SUM(IF(($BR$30:$BR$38=C18)*($BS$29:$CA$29=T19),$BS$30:$CA$38)),0)</f>
        <v>0</v>
      </c>
      <c r="AU53" s="2">
        <f t="array" aca="1" ref="AU53" ca="1">IF(T18=C18,SUM(IF(($BR$30:$BR$38=C18)*($BS$29:$CA$29=T20),$BS$30:$CA$38)),0)</f>
        <v>0</v>
      </c>
      <c r="AV53" s="2">
        <f t="array" aca="1" ref="AV53" ca="1">IF(T18=C18,SUM(IF(($BR$30:$BR$38=C18)*($BS$29:$CA$29=T21),$BS$30:$CA$38)),0)</f>
        <v>0</v>
      </c>
      <c r="AW53" s="2">
        <f t="array" aca="1" ref="AW53" ca="1">IF(T18=C18,SUM(IF(($BR$30:$BR$38=C18)*($BS$29:$CA$29=T22),$BS$30:$CA$38)),0)</f>
        <v>0</v>
      </c>
      <c r="AX53" s="2">
        <f t="array" aca="1" ref="AX53" ca="1">IF(T18=C18,SUM(IF(($BR$30:$BR$38=C18)*($BS$29:$CA$29=T23),$BS$30:$CA$38)),0)</f>
        <v>0</v>
      </c>
      <c r="AY53" s="2">
        <f t="array" aca="1" ref="AY53" ca="1">IF(T18=C18,SUM(IF(($BR$30:$BR$38=C18)*($BS$29:$CA$29=T$24),$BS$30:$CA$38)),0)</f>
        <v>0</v>
      </c>
      <c r="AZ53" s="2">
        <f t="array" aca="1" ref="AZ53" ca="1">IF(T18=C18,SUM(IF(($BR$30:$BR$38=C18)*($BS$29:$CA$29=T$25),$BS$30:$CA$38)),0)</f>
        <v>0</v>
      </c>
      <c r="BA53" s="4">
        <f t="array" aca="1" ref="BA53" ca="1">IF(U18=C18,SUM(IF(($BR$30:$BR$38=C18)*($BS$29:$CA$29=U$17),$BS$30:$CA$38)),0)</f>
        <v>0</v>
      </c>
      <c r="BB53" s="2">
        <f t="array" aca="1" ref="BB53" ca="1">IF(U18=C18,SUM(IF(($BR$30:$BR$38=C18)*($BS$29:$CA$29=U$19),$BS$30:$CA$38)),0)</f>
        <v>0</v>
      </c>
      <c r="BC53" s="2">
        <f t="array" aca="1" ref="BC53" ca="1">IF(U18=C18,SUM(IF(($BR$30:$BR$38=C18)*($BS$29:$CA$29=U$20),$BS$30:$CA$38)),0)</f>
        <v>0</v>
      </c>
      <c r="BD53" s="2">
        <f t="array" aca="1" ref="BD53" ca="1">IF(U18=C18,SUM(IF(($BR$30:$BR$38=C18)*($BS$29:$CA$29=U$21),$BS$30:$CA$38)),0)</f>
        <v>0</v>
      </c>
      <c r="BE53" s="2">
        <f t="array" aca="1" ref="BE53" ca="1">IF(U18=C18,SUM(IF(($BR$30:$BR$38=C18)*($BS$29:$CA$29=U$22),$BS$30:$CA$38)),0)</f>
        <v>0</v>
      </c>
      <c r="BF53" s="2">
        <f t="array" aca="1" ref="BF53" ca="1">IF(U18=C18,SUM(IF(($BR$30:$BR$38=C18)*($BS$29:$CA$29=U$23),$BS$30:$CA$38)),0)</f>
        <v>0</v>
      </c>
      <c r="BG53" s="2">
        <f t="array" aca="1" ref="BG53" ca="1">IF(U18=C18,SUM(IF(($BR$30:$BR$38=C18)*($BS$29:$CA$29=U$24),$BS$30:$CA$38)),0)</f>
        <v>0</v>
      </c>
      <c r="BH53" s="2">
        <f t="array" aca="1" ref="BH53" ca="1">IF(U18=C18,SUM(IF(($BR$30:$BR$38=C18)*($BS$29:$CA$29=U$25),$BS$30:$CA$38)),0)</f>
        <v>0</v>
      </c>
      <c r="BI53" s="4">
        <f t="array" aca="1" ref="BI53" ca="1">IF(V18=C18,SUM(IF(($BR$30:$BR$38=C18)*($BS$29:$CA$29=V$17),$BS$30:$CA$38)),0)</f>
        <v>0</v>
      </c>
      <c r="BJ53" s="2">
        <f t="array" aca="1" ref="BJ53" ca="1">IF(V18=C18,SUM(IF(($BR$30:$BR$38=C18)*($BS$29:$CA$29=V$19),$BS$30:$CA$38)),0)</f>
        <v>0</v>
      </c>
      <c r="BK53" s="2">
        <f t="array" aca="1" ref="BK53" ca="1">IF(V18=C18,SUM(IF(($BR$30:$BR$38=C18)*($BS$29:$CA$29=V$20),$BS$30:$CA$38)),0)</f>
        <v>0</v>
      </c>
      <c r="BL53" s="2">
        <f t="array" aca="1" ref="BL53" ca="1">IF(V18=C18,SUM(IF(($BR$30:$BR$38=C18)*($BS$29:$CA$29=V$21),$BS$30:$CA$38)),0)</f>
        <v>0</v>
      </c>
      <c r="BM53" s="2">
        <f t="array" aca="1" ref="BM53" ca="1">IF(V18=C18,SUM(IF(($BR$30:$BR$38=C18)*($BS$29:$CA$29=V$22),$BS$30:$CA$38)),0)</f>
        <v>0</v>
      </c>
      <c r="BN53" s="2">
        <f t="array" aca="1" ref="BN53" ca="1">IF(V18=C18,SUM(IF(($BR$30:$BR$38=C18)*($BS$29:$CA$29=V$23),$BS$30:$CA$38)),0)</f>
        <v>0</v>
      </c>
      <c r="BO53" s="2">
        <f t="array" aca="1" ref="BO53" ca="1">IF(V18=C18,SUM(IF(($BR$30:$BR$38=C18)*($BS$29:$CA$29=V$24),$BS$30:$CA$38)),0)</f>
        <v>0</v>
      </c>
      <c r="BP53" s="13">
        <f t="array" aca="1" ref="BP53" ca="1">IF(V18=C18,SUM(IF(($BR$30:$BR$38=C18)*($BS$29:$CA$29=V$25),$BS$30:$CA$38)),0)</f>
        <v>0</v>
      </c>
      <c r="BR53" s="2" t="str">
        <f t="shared" ca="1" si="61"/>
        <v>Langenthal 11</v>
      </c>
      <c r="BS53" s="7">
        <f t="shared" ref="BS53:BU60" ca="1" si="63">SUMIFS($AE$64:$AE$135,$V$64:$V$135,$BR53,$W$64:$W$135,BS$51)+SUMIFS($AF$64:$AF$135,$W$64:$W$135,$BR53,$V$64:$V$135,BS$51)</f>
        <v>3</v>
      </c>
      <c r="BT53" s="5"/>
      <c r="BU53" s="6">
        <f ca="1">SUMIFS($AE$64:$AE$135,$V$64:$V$135,$BR53,$W$64:$W$135,BU$51)+SUMIFS($AF$64:$AF$135,$W$64:$W$135,$BR53,$V$64:$V$135,BU$51)</f>
        <v>0</v>
      </c>
      <c r="BV53" s="6">
        <f ca="1">SUMIFS($AE$64:$AE$135,$V$64:$V$135,$BR53,$W$64:$W$135,BV$51)+SUMIFS($AF$64:$AF$135,$W$64:$W$135,$BR53,$V$64:$V$135,BV$51)</f>
        <v>0</v>
      </c>
      <c r="BW53" s="6">
        <f ca="1">SUMIFS($AE$64:$AE$135,$V$64:$V$135,$BR53,$W$64:$W$135,BW$51)+SUMIFS($AF$64:$AF$135,$W$64:$W$135,$BR53,$V$64:$V$135,BW$51)</f>
        <v>0</v>
      </c>
      <c r="BX53" s="6">
        <f ca="1">SUMIFS($AE$64:$AE$135,$V$64:$V$135,$BR53,$W$64:$W$135,BX$51)+SUMIFS($AF$64:$AF$135,$W$64:$W$135,$BR53,$V$64:$V$135,BX$51)</f>
        <v>0</v>
      </c>
      <c r="BY53" s="6">
        <f ca="1">SUMIFS($AE$64:$AE$135,$V$64:$V$135,$BR53,$W$64:$W$135,BY$51)+SUMIFS($AF$64:$AF$135,$W$64:$W$135,$BR53,$V$64:$V$135,BY$51)</f>
        <v>0</v>
      </c>
      <c r="BZ53" s="6">
        <f t="shared" ca="1" si="62"/>
        <v>0</v>
      </c>
      <c r="CA53" s="6">
        <f t="shared" ca="1" si="62"/>
        <v>0</v>
      </c>
    </row>
    <row r="54" spans="2:79" s="2" customFormat="1" x14ac:dyDescent="0.25">
      <c r="E54" s="12">
        <f t="array" aca="1" ref="E54" ca="1">IF(O19=C19,SUM(IF(($BR$30:$BR$38=C19)*($BS$29:$CA$29=O17),$BS$30:$CA$38)),0)</f>
        <v>0</v>
      </c>
      <c r="F54" s="2">
        <f t="array" aca="1" ref="F54" ca="1">IF(O19=C19,SUM(IF(($BR$30:$BR$38=C19)*($BS$29:$CA$29=O18),$BS$30:$CA$38)),0)</f>
        <v>0</v>
      </c>
      <c r="G54" s="2">
        <f t="array" aca="1" ref="G54" ca="1">IF(O19=C19,SUM(IF(($BR$30:$BR$38=C19)*($BS$29:$CA$29=O20),$BS$30:$CA$38)),0)</f>
        <v>0</v>
      </c>
      <c r="H54" s="2">
        <f t="array" aca="1" ref="H54" ca="1">IF(O19=C19,SUM(IF(($BR$30:$BR$38=C19)*($BS$29:$CA$29=O21),$BS$30:$CA$38)),0)</f>
        <v>0</v>
      </c>
      <c r="I54" s="2">
        <f t="array" aca="1" ref="I54" ca="1">IF(O19=C19,SUM(IF(($BR$30:$BR$38=C19)*($BS$29:$CA$29=O22),$BS$30:$CA$38)),0)</f>
        <v>0</v>
      </c>
      <c r="J54" s="2">
        <f t="array" aca="1" ref="J54" ca="1">IF(O19=C19,SUM(IF(($BR$30:$BR$38=C19)*($BS$29:$CA$29=O23),$BS$30:$CA$38)),0)</f>
        <v>0</v>
      </c>
      <c r="K54" s="2">
        <f t="array" aca="1" ref="K54" ca="1">IF(O19=C19,SUM(IF(($BR$30:$BR$38=C19)*($BS$29:$CA$29=O$24),$BS$30:$CA$38)),0)</f>
        <v>0</v>
      </c>
      <c r="L54" s="2">
        <f t="array" aca="1" ref="L54" ca="1">IF(O19=C19,SUM(IF(($BR$30:$BR$38=C19)*($BS$29:$CA$29=O$25),$BS$30:$CA$38)),0)</f>
        <v>0</v>
      </c>
      <c r="M54" s="4">
        <f t="array" aca="1" ref="M54" ca="1">IF(P19=C19,SUM(IF(($BR$30:$BR$38=C19)*($BS$29:$CA$29=P17),$BS$30:$CA$38)),0)</f>
        <v>0</v>
      </c>
      <c r="N54" s="2">
        <f t="array" aca="1" ref="N54" ca="1">IF(P19=C19,SUM(IF(($BR$30:$BR$38=C19)*($BS$29:$CA$29=P18),$BS$30:$CA$38)),0)</f>
        <v>0</v>
      </c>
      <c r="O54" s="2">
        <f t="array" aca="1" ref="O54" ca="1">IF(P19=C19,SUM(IF(($BR$30:$BR$38=C19)*($BS$29:$CA$29=P20),$BS$30:$CA$38)),0)</f>
        <v>0</v>
      </c>
      <c r="P54" s="2">
        <f t="array" aca="1" ref="P54" ca="1">IF(P19=C19,SUM(IF(($BR$30:$BR$38=C19)*($BS$29:$CA$29=P21),$BS$30:$CA$38)),0)</f>
        <v>0</v>
      </c>
      <c r="Q54" s="2">
        <f t="array" aca="1" ref="Q54" ca="1">IF(P19=C19,SUM(IF(($BR$30:$BR$38=C19)*($BS$29:$CA$29=P22),$BS$30:$CA$38)),0)</f>
        <v>0</v>
      </c>
      <c r="R54" s="2">
        <f t="array" aca="1" ref="R54" ca="1">IF(P19=C19,SUM(IF(($BR$30:$BR$38=C19)*($BS$29:$CA$29=P23),$BS$30:$CA$38)),0)</f>
        <v>0</v>
      </c>
      <c r="S54" s="2">
        <f t="array" aca="1" ref="S54" ca="1">IF(P19=C19,SUM(IF(($BR$30:$BR$38=C19)*($BS$29:$CA$29=P$24),$BS$30:$CA$38)),0)</f>
        <v>0</v>
      </c>
      <c r="T54" s="2">
        <f t="array" aca="1" ref="T54" ca="1">IF(P19=C19,SUM(IF(($BR$30:$BR$38=C19)*($BS$29:$CA$29=P$25),$BS$30:$CA$38)),0)</f>
        <v>0</v>
      </c>
      <c r="U54" s="4">
        <f t="array" aca="1" ref="U54" ca="1">IF(Q19=C19,SUM(IF(($BR$30:$BR$38=C19)*($BS$29:$CA$29=Q17),$BS$30:$CA$38)),0)</f>
        <v>0</v>
      </c>
      <c r="V54" s="2">
        <f t="array" aca="1" ref="V54" ca="1">IF(Q19=C19,SUM(IF(($BR$30:$BR$38=C19)*($BS$29:$CA$29=Q18),$BS$30:$CA$38)),0)</f>
        <v>0</v>
      </c>
      <c r="W54" s="2">
        <f t="array" aca="1" ref="W54" ca="1">IF(Q19=C19,SUM(IF(($BR$30:$BR$38=C19)*($BS$29:$CA$29=Q20),$BS$30:$CA$38)),0)</f>
        <v>0</v>
      </c>
      <c r="X54" s="2">
        <f t="array" aca="1" ref="X54" ca="1">IF(Q19=C19,SUM(IF(($BR$30:$BR$38=C19)*($BS$29:$CA$29=Q21),$BS$30:$CA$38)),0)</f>
        <v>0</v>
      </c>
      <c r="Y54" s="2">
        <f t="array" aca="1" ref="Y54" ca="1">IF(Q19=C19,SUM(IF(($BR$30:$BR$38=C19)*($BS$29:$CA$29=Q22),$BS$30:$CA$38)),0)</f>
        <v>0</v>
      </c>
      <c r="Z54" s="2">
        <f t="array" aca="1" ref="Z54" ca="1">IF(Q19=C19,SUM(IF(($BR$30:$BR$38=C19)*($BS$29:$CA$29=Q23),$BS$30:$CA$38)),0)</f>
        <v>0</v>
      </c>
      <c r="AA54" s="2">
        <f t="array" aca="1" ref="AA54" ca="1">IF(Q19=C19,SUM(IF(($BR$30:$BR$38=C19)*($BS$29:$CA$29=Q$24),$BS$30:$CA$38)),0)</f>
        <v>0</v>
      </c>
      <c r="AB54" s="2">
        <f t="array" aca="1" ref="AB54" ca="1">IF(Q19=C19,SUM(IF(($BR$30:$BR$38=C19)*($BS$29:$CA$29=Q$25),$BS$30:$CA$38)),0)</f>
        <v>0</v>
      </c>
      <c r="AC54" s="4">
        <f t="array" aca="1" ref="AC54" ca="1">IF(R19=C19,SUM(IF(($BR$30:$BR$38=C19)*($BS$29:$CA$29=R17),$BS$30:$CA$38)),0)</f>
        <v>0</v>
      </c>
      <c r="AD54" s="2">
        <f t="array" aca="1" ref="AD54" ca="1">IF(R19=C19,SUM(IF(($BR$30:$BR$38=C19)*($BS$29:$CA$29=R18),$BS$30:$CA$38)),0)</f>
        <v>0</v>
      </c>
      <c r="AE54" s="2">
        <f t="array" aca="1" ref="AE54" ca="1">IF(R19=C19,SUM(IF(($BR$30:$BR$38=C19)*($BS$29:$CA$29=R20),$BS$30:$CA$38)),0)</f>
        <v>0</v>
      </c>
      <c r="AF54" s="2">
        <f t="array" aca="1" ref="AF54" ca="1">IF(R19=C19,SUM(IF(($BR$30:$BR$38=C19)*($BS$29:$CA$29=R21),$BS$30:$CA$38)),0)</f>
        <v>0</v>
      </c>
      <c r="AG54" s="2">
        <f t="array" aca="1" ref="AG54" ca="1">IF(R19=C19,SUM(IF(($BR$30:$BR$38=C19)*($BS$29:$CA$29=R22),$BS$30:$CA$38)),0)</f>
        <v>0</v>
      </c>
      <c r="AH54" s="2">
        <f t="array" aca="1" ref="AH54" ca="1">IF(R19=C19,SUM(IF(($BR$30:$BR$38=C19)*($BS$29:$CA$29=R23),$BS$30:$CA$38)),0)</f>
        <v>0</v>
      </c>
      <c r="AI54" s="2">
        <f t="array" aca="1" ref="AI54" ca="1">IF(R19=C19,SUM(IF(($BR$30:$BR$38=C19)*($BS$29:$CA$29=R$24),$BS$30:$CA$38)),0)</f>
        <v>0</v>
      </c>
      <c r="AJ54" s="2">
        <f t="array" aca="1" ref="AJ54" ca="1">IF(R19=C19,SUM(IF(($BR$30:$BR$38=C19)*($BS$29:$CA$29=R$25),$BS$30:$CA$38)),0)</f>
        <v>0</v>
      </c>
      <c r="AK54" s="4">
        <f t="array" aca="1" ref="AK54" ca="1">IF(S19=C19,SUM(IF(($BR$30:$BR$38=C19)*($BS$29:$CA$29=S17),$BS$30:$CA$38)),0)</f>
        <v>0</v>
      </c>
      <c r="AL54" s="2">
        <f t="array" aca="1" ref="AL54" ca="1">IF(S19=C19,SUM(IF(($BR$30:$BR$38=C19)*($BS$29:$CA$29=S18),$BS$30:$CA$38)),0)</f>
        <v>0</v>
      </c>
      <c r="AM54" s="2">
        <f t="array" aca="1" ref="AM54" ca="1">IF(S19=C19,SUM(IF(($BR$30:$BR$38=C19)*($BS$29:$CA$29=S20),$BS$30:$CA$38)),0)</f>
        <v>0</v>
      </c>
      <c r="AN54" s="2">
        <f t="array" aca="1" ref="AN54" ca="1">IF(S19=C19,SUM(IF(($BR$30:$BR$38=C19)*($BS$29:$CA$29=S21),$BS$30:$CA$38)),0)</f>
        <v>0</v>
      </c>
      <c r="AO54" s="2">
        <f t="array" aca="1" ref="AO54" ca="1">IF(S19=C19,SUM(IF(($BR$30:$BR$38=C19)*($BS$29:$CA$29=S22),$BS$30:$CA$38)),0)</f>
        <v>0</v>
      </c>
      <c r="AP54" s="2">
        <f t="array" aca="1" ref="AP54" ca="1">IF(S19=C19,SUM(IF(($BR$30:$BR$38=C19)*($BS$29:$CA$29=S23),$BS$30:$CA$38)),0)</f>
        <v>0</v>
      </c>
      <c r="AQ54" s="2">
        <f t="array" aca="1" ref="AQ54" ca="1">IF(S19=C19,SUM(IF(($BR$30:$BR$38=C19)*($BS$29:$CA$29=S$24),$BS$30:$CA$38)),0)</f>
        <v>0</v>
      </c>
      <c r="AR54" s="2">
        <f t="array" aca="1" ref="AR54" ca="1">IF(S19=C19,SUM(IF(($BR$30:$BR$38=C19)*($BS$29:$CA$29=S$25),$BS$30:$CA$38)),0)</f>
        <v>0</v>
      </c>
      <c r="AS54" s="4">
        <f t="array" aca="1" ref="AS54" ca="1">IF(T19=C19,SUM(IF(($BR$30:$BR$38=C19)*($BS$29:$CA$29=T17),$BS$30:$CA$38)),0)</f>
        <v>0</v>
      </c>
      <c r="AT54" s="2">
        <f t="array" aca="1" ref="AT54" ca="1">IF(T19=C19,SUM(IF(($BR$30:$BR$38=C19)*($BS$29:$CA$29=T18),$BS$30:$CA$38)),0)</f>
        <v>0</v>
      </c>
      <c r="AU54" s="2">
        <f t="array" aca="1" ref="AU54" ca="1">IF(T19=C19,SUM(IF(($BR$30:$BR$38=C19)*($BS$29:$CA$29=T20),$BS$30:$CA$38)),0)</f>
        <v>0</v>
      </c>
      <c r="AV54" s="2">
        <f t="array" aca="1" ref="AV54" ca="1">IF(T19=C19,SUM(IF(($BR$30:$BR$38=C19)*($BS$29:$CA$29=T21),$BS$30:$CA$38)),0)</f>
        <v>0</v>
      </c>
      <c r="AW54" s="2">
        <f t="array" aca="1" ref="AW54" ca="1">IF(T19=C19,SUM(IF(($BR$30:$BR$38=C19)*($BS$29:$CA$29=T22),$BS$30:$CA$38)),0)</f>
        <v>0</v>
      </c>
      <c r="AX54" s="2">
        <f t="array" aca="1" ref="AX54" ca="1">IF(T19=C19,SUM(IF(($BR$30:$BR$38=C19)*($BS$29:$CA$29=T23),$BS$30:$CA$38)),0)</f>
        <v>0</v>
      </c>
      <c r="AY54" s="2">
        <f t="array" aca="1" ref="AY54" ca="1">IF(T19=C19,SUM(IF(($BR$30:$BR$38=C19)*($BS$29:$CA$29=T$24),$BS$30:$CA$38)),0)</f>
        <v>0</v>
      </c>
      <c r="AZ54" s="2">
        <f t="array" aca="1" ref="AZ54" ca="1">IF(T19=C19,SUM(IF(($BR$30:$BR$38=C19)*($BS$29:$CA$29=T$25),$BS$30:$CA$38)),0)</f>
        <v>0</v>
      </c>
      <c r="BA54" s="4">
        <f t="array" aca="1" ref="BA54" ca="1">IF(U19=C19,SUM(IF(($BR$30:$BR$38=C19)*($BS$29:$CA$29=U$17),$BS$30:$CA$38)),0)</f>
        <v>0</v>
      </c>
      <c r="BB54" s="2">
        <f t="array" aca="1" ref="BB54" ca="1">IF(U19=C19,SUM(IF(($BR$30:$BR$38=C19)*($BS$29:$CA$29=U$18),$BS$30:$CA$38)),0)</f>
        <v>0</v>
      </c>
      <c r="BC54" s="2">
        <f t="array" aca="1" ref="BC54" ca="1">IF(U19=C19,SUM(IF(($BR$30:$BR$38=C19)*($BS$29:$CA$29=U$20),$BS$30:$CA$38)),0)</f>
        <v>0</v>
      </c>
      <c r="BD54" s="2">
        <f t="array" aca="1" ref="BD54" ca="1">IF(U19=C19,SUM(IF(($BR$30:$BR$38=C19)*($BS$29:$CA$29=U$21),$BS$30:$CA$38)),0)</f>
        <v>0</v>
      </c>
      <c r="BE54" s="2">
        <f t="array" aca="1" ref="BE54" ca="1">IF(U19=C19,SUM(IF(($BR$30:$BR$38=C19)*($BS$29:$CA$29=U$22),$BS$30:$CA$38)),0)</f>
        <v>0</v>
      </c>
      <c r="BF54" s="2">
        <f t="array" aca="1" ref="BF54" ca="1">IF(U19=C19,SUM(IF(($BR$30:$BR$38=C19)*($BS$29:$CA$29=U$23),$BS$30:$CA$38)),0)</f>
        <v>0</v>
      </c>
      <c r="BG54" s="2">
        <f t="array" aca="1" ref="BG54" ca="1">IF(U19=C19,SUM(IF(($BR$30:$BR$38=C19)*($BS$29:$CA$29=U$24),$BS$30:$CA$38)),0)</f>
        <v>0</v>
      </c>
      <c r="BH54" s="2">
        <f t="array" aca="1" ref="BH54" ca="1">IF(U19=C19,SUM(IF(($BR$30:$BR$38=C19)*($BS$29:$CA$29=U$25),$BS$30:$CA$38)),0)</f>
        <v>0</v>
      </c>
      <c r="BI54" s="4">
        <f t="array" aca="1" ref="BI54" ca="1">IF(V19=C19,SUM(IF(($BR$30:$BR$38=C19)*($BS$29:$CA$29=V$17),$BS$30:$CA$38)),0)</f>
        <v>0</v>
      </c>
      <c r="BJ54" s="2">
        <f t="array" aca="1" ref="BJ54" ca="1">IF(V19=C19,SUM(IF(($BR$30:$BR$38=C19)*($BS$29:$CA$29=V$18),$BS$30:$CA$38)),0)</f>
        <v>0</v>
      </c>
      <c r="BK54" s="2">
        <f t="array" aca="1" ref="BK54" ca="1">IF(V19=C19,SUM(IF(($BR$30:$BR$38=C19)*($BS$29:$CA$29=V$20),$BS$30:$CA$38)),0)</f>
        <v>0</v>
      </c>
      <c r="BL54" s="2">
        <f t="array" aca="1" ref="BL54" ca="1">IF(V19=C19,SUM(IF(($BR$30:$BR$38=C19)*($BS$29:$CA$29=V$21),$BS$30:$CA$38)),0)</f>
        <v>0</v>
      </c>
      <c r="BM54" s="2">
        <f t="array" aca="1" ref="BM54" ca="1">IF(V19=C19,SUM(IF(($BR$30:$BR$38=C19)*($BS$29:$CA$29=V$22),$BS$30:$CA$38)),0)</f>
        <v>0</v>
      </c>
      <c r="BN54" s="2">
        <f t="array" aca="1" ref="BN54" ca="1">IF(V19=C19,SUM(IF(($BR$30:$BR$38=C19)*($BS$29:$CA$29=V$23),$BS$30:$CA$38)),0)</f>
        <v>0</v>
      </c>
      <c r="BO54" s="2">
        <f t="array" aca="1" ref="BO54" ca="1">IF(V19=C19,SUM(IF(($BR$30:$BR$38=C19)*($BS$29:$CA$29=V$24),$BS$30:$CA$38)),0)</f>
        <v>0</v>
      </c>
      <c r="BP54" s="13">
        <f t="array" aca="1" ref="BP54" ca="1">IF(V19=C19,SUM(IF(($BR$30:$BR$38=C19)*($BS$29:$CA$29=V$25),$BS$30:$CA$38)),0)</f>
        <v>0</v>
      </c>
      <c r="BR54" s="2" t="str">
        <f t="shared" ca="1" si="61"/>
        <v/>
      </c>
      <c r="BS54" s="7">
        <f t="shared" ca="1" si="63"/>
        <v>0</v>
      </c>
      <c r="BT54" s="7">
        <f t="shared" ca="1" si="63"/>
        <v>0</v>
      </c>
      <c r="BU54" s="5"/>
      <c r="BV54" s="6">
        <f ca="1">SUMIFS($AE$64:$AE$135,$V$64:$V$135,$BR54,$W$64:$W$135,BV$51)+SUMIFS($AF$64:$AF$135,$W$64:$W$135,$BR54,$V$64:$V$135,BV$51)</f>
        <v>0</v>
      </c>
      <c r="BW54" s="6">
        <f ca="1">SUMIFS($AE$64:$AE$135,$V$64:$V$135,$BR54,$W$64:$W$135,BW$51)+SUMIFS($AF$64:$AF$135,$W$64:$W$135,$BR54,$V$64:$V$135,BW$51)</f>
        <v>0</v>
      </c>
      <c r="BX54" s="6">
        <f ca="1">SUMIFS($AE$64:$AE$135,$V$64:$V$135,$BR54,$W$64:$W$135,BX$51)+SUMIFS($AF$64:$AF$135,$W$64:$W$135,$BR54,$V$64:$V$135,BX$51)</f>
        <v>0</v>
      </c>
      <c r="BY54" s="6">
        <f ca="1">SUMIFS($AE$64:$AE$135,$V$64:$V$135,$BR54,$W$64:$W$135,BY$51)+SUMIFS($AF$64:$AF$135,$W$64:$W$135,$BR54,$V$64:$V$135,BY$51)</f>
        <v>0</v>
      </c>
      <c r="BZ54" s="6">
        <f t="shared" ca="1" si="62"/>
        <v>0</v>
      </c>
      <c r="CA54" s="6">
        <f t="shared" ca="1" si="62"/>
        <v>0</v>
      </c>
    </row>
    <row r="55" spans="2:79" s="2" customFormat="1" x14ac:dyDescent="0.25">
      <c r="E55" s="12">
        <f t="array" aca="1" ref="E55" ca="1">IF(O20=C20,SUM(IF(($BR$30:$BR$38=C20)*($BS$29:$CA$29=O17),$BS$30:$CA$38)),0)</f>
        <v>0</v>
      </c>
      <c r="F55" s="2">
        <f t="array" aca="1" ref="F55" ca="1">IF(O20=C20,SUM(IF(($BR$30:$BR$38=C20)*($BS$29:$CA$29=O18),$BS$30:$CA$38)),0)</f>
        <v>0</v>
      </c>
      <c r="G55" s="2">
        <f t="array" aca="1" ref="G55" ca="1">IF(O20=C20,SUM(IF(($BR$30:$BR$38=C20)*($BS$29:$CA$29=O19),$BS$30:$CA$38)),0)</f>
        <v>0</v>
      </c>
      <c r="H55" s="2">
        <f t="array" aca="1" ref="H55" ca="1">IF(O20=C20,SUM(IF(($BR$30:$BR$38=C20)*($BS$29:$CA$29=O21),$BS$30:$CA$38)),0)</f>
        <v>0</v>
      </c>
      <c r="I55" s="2">
        <f t="array" aca="1" ref="I55" ca="1">IF(O20=C20,SUM(IF(($BR$30:$BR$38=C20)*($BS$29:$CA$29=O22),$BS$30:$CA$38)),0)</f>
        <v>0</v>
      </c>
      <c r="J55" s="2">
        <f t="array" aca="1" ref="J55" ca="1">IF(O20=C20,SUM(IF(($BR$30:$BR$38=C20)*($BS$29:$CA$29=O23),$BS$30:$CA$38)),0)</f>
        <v>0</v>
      </c>
      <c r="K55" s="2">
        <f t="array" aca="1" ref="K55" ca="1">IF(O20=C20,SUM(IF(($BR$30:$BR$38=C20)*($BS$29:$CA$29=O$24),$BS$30:$CA$38)),0)</f>
        <v>0</v>
      </c>
      <c r="L55" s="2">
        <f t="array" aca="1" ref="L55" ca="1">IF(O20=C20,SUM(IF(($BR$30:$BR$38=C20)*($BS$29:$CA$29=O$25),$BS$30:$CA$38)),0)</f>
        <v>0</v>
      </c>
      <c r="M55" s="4">
        <f t="array" aca="1" ref="M55" ca="1">IF(P20=C20,SUM(IF(($BR$30:$BR$38=C20)*($BS$29:$CA$29=P17),$BS$30:$CA$38)),0)</f>
        <v>0</v>
      </c>
      <c r="N55" s="2">
        <f t="array" aca="1" ref="N55" ca="1">IF(P20=C20,SUM(IF(($BR$30:$BR$38=C20)*($BS$29:$CA$29=P18),$BS$30:$CA$38)),0)</f>
        <v>0</v>
      </c>
      <c r="O55" s="2">
        <f t="array" aca="1" ref="O55" ca="1">IF(P20=C20,SUM(IF(($BR$30:$BR$38=C20)*($BS$29:$CA$29=P19),$BS$30:$CA$38)),0)</f>
        <v>0</v>
      </c>
      <c r="P55" s="2">
        <f t="array" aca="1" ref="P55" ca="1">IF(P20=C20,SUM(IF(($BR$30:$BR$38=C20)*($BS$29:$CA$29=P21),$BS$30:$CA$38)),0)</f>
        <v>0</v>
      </c>
      <c r="Q55" s="2">
        <f t="array" aca="1" ref="Q55" ca="1">IF(P20=C20,SUM(IF(($BR$30:$BR$38=C20)*($BS$29:$CA$29=P22),$BS$30:$CA$38)),0)</f>
        <v>0</v>
      </c>
      <c r="R55" s="2">
        <f t="array" aca="1" ref="R55" ca="1">IF(P20=C20,SUM(IF(($BR$30:$BR$38=C20)*($BS$29:$CA$29=P23),$BS$30:$CA$38)),0)</f>
        <v>0</v>
      </c>
      <c r="S55" s="2">
        <f t="array" aca="1" ref="S55" ca="1">IF(P20=C20,SUM(IF(($BR$30:$BR$38=C20)*($BS$29:$CA$29=P$24),$BS$30:$CA$38)),0)</f>
        <v>0</v>
      </c>
      <c r="T55" s="2">
        <f t="array" aca="1" ref="T55" ca="1">IF(P20=C20,SUM(IF(($BR$30:$BR$38=C20)*($BS$29:$CA$29=P$25),$BS$30:$CA$38)),0)</f>
        <v>0</v>
      </c>
      <c r="U55" s="4">
        <f t="array" aca="1" ref="U55" ca="1">IF(Q20=C20,SUM(IF(($BR$30:$BR$38=C20)*($BS$29:$CA$29=Q17),$BS$30:$CA$38)),0)</f>
        <v>0</v>
      </c>
      <c r="V55" s="2">
        <f t="array" aca="1" ref="V55" ca="1">IF(Q20=C20,SUM(IF(($BR$30:$BR$38=C20)*($BS$29:$CA$29=Q18),$BS$30:$CA$38)),0)</f>
        <v>0</v>
      </c>
      <c r="W55" s="2">
        <f t="array" aca="1" ref="W55" ca="1">IF(Q20=C20,SUM(IF(($BR$30:$BR$38=C20)*($BS$29:$CA$29=Q19),$BS$30:$CA$38)),0)</f>
        <v>0</v>
      </c>
      <c r="X55" s="2">
        <f t="array" aca="1" ref="X55" ca="1">IF(Q20=C20,SUM(IF(($BR$30:$BR$38=C20)*($BS$29:$CA$29=Q21),$BS$30:$CA$38)),0)</f>
        <v>0</v>
      </c>
      <c r="Y55" s="2">
        <f t="array" aca="1" ref="Y55" ca="1">IF(Q20=C20,SUM(IF(($BR$30:$BR$38=C20)*($BS$29:$CA$29=Q22),$BS$30:$CA$38)),0)</f>
        <v>0</v>
      </c>
      <c r="Z55" s="2">
        <f t="array" aca="1" ref="Z55" ca="1">IF(Q20=C20,SUM(IF(($BR$30:$BR$38=C20)*($BS$29:$CA$29=Q23),$BS$30:$CA$38)),0)</f>
        <v>0</v>
      </c>
      <c r="AA55" s="2">
        <f t="array" aca="1" ref="AA55" ca="1">IF(Q20=C20,SUM(IF(($BR$30:$BR$38=C20)*($BS$29:$CA$29=Q$24),$BS$30:$CA$38)),0)</f>
        <v>0</v>
      </c>
      <c r="AB55" s="2">
        <f t="array" aca="1" ref="AB55" ca="1">IF(Q20=C20,SUM(IF(($BR$30:$BR$38=C20)*($BS$29:$CA$29=Q$25),$BS$30:$CA$38)),0)</f>
        <v>0</v>
      </c>
      <c r="AC55" s="4">
        <f t="array" aca="1" ref="AC55" ca="1">IF(R20=C20,SUM(IF(($BR$30:$BR$38=C20)*($BS$29:$CA$29=R17),$BS$30:$CA$38)),0)</f>
        <v>0</v>
      </c>
      <c r="AD55" s="2">
        <f t="array" aca="1" ref="AD55" ca="1">IF(R20=C20,SUM(IF(($BR$30:$BR$38=C20)*($BS$29:$CA$29=R18),$BS$30:$CA$38)),0)</f>
        <v>0</v>
      </c>
      <c r="AE55" s="2">
        <f t="array" aca="1" ref="AE55" ca="1">IF(R20=C20,SUM(IF(($BR$30:$BR$38=C20)*($BS$29:$CA$29=R19),$BS$30:$CA$38)),0)</f>
        <v>0</v>
      </c>
      <c r="AF55" s="2">
        <f t="array" aca="1" ref="AF55" ca="1">IF(R20=C20,SUM(IF(($BR$30:$BR$38=C20)*($BS$29:$CA$29=R21),$BS$30:$CA$38)),0)</f>
        <v>0</v>
      </c>
      <c r="AG55" s="2">
        <f t="array" aca="1" ref="AG55" ca="1">IF(R20=C20,SUM(IF(($BR$30:$BR$38=C20)*($BS$29:$CA$29=R22),$BS$30:$CA$38)),0)</f>
        <v>0</v>
      </c>
      <c r="AH55" s="2">
        <f t="array" aca="1" ref="AH55" ca="1">IF(R20=C20,SUM(IF(($BR$30:$BR$38=C20)*($BS$29:$CA$29=R23),$BS$30:$CA$38)),0)</f>
        <v>0</v>
      </c>
      <c r="AI55" s="2">
        <f t="array" aca="1" ref="AI55" ca="1">IF(R20=C20,SUM(IF(($BR$30:$BR$38=C20)*($BS$29:$CA$29=R$24),$BS$30:$CA$38)),0)</f>
        <v>0</v>
      </c>
      <c r="AJ55" s="2">
        <f t="array" aca="1" ref="AJ55" ca="1">IF(R20=C20,SUM(IF(($BR$30:$BR$38=C20)*($BS$29:$CA$29=R$25),$BS$30:$CA$38)),0)</f>
        <v>0</v>
      </c>
      <c r="AK55" s="4">
        <f t="array" aca="1" ref="AK55" ca="1">IF(S20=C20,SUM(IF(($BR$30:$BR$38=C20)*($BS$29:$CA$29=S17),$BS$30:$CA$38)),0)</f>
        <v>0</v>
      </c>
      <c r="AL55" s="2">
        <f t="array" aca="1" ref="AL55" ca="1">IF(S20=C20,SUM(IF(($BR$30:$BR$38=C20)*($BS$29:$CA$29=S18),$BS$30:$CA$38)),0)</f>
        <v>0</v>
      </c>
      <c r="AM55" s="2">
        <f t="array" aca="1" ref="AM55" ca="1">IF(S20=C20,SUM(IF(($BR$30:$BR$38=C20)*($BS$29:$CA$29=S19),$BS$30:$CA$38)),0)</f>
        <v>0</v>
      </c>
      <c r="AN55" s="2">
        <f t="array" aca="1" ref="AN55" ca="1">IF(S20=C20,SUM(IF(($BR$30:$BR$38=C20)*($BS$29:$CA$29=S21),$BS$30:$CA$38)),0)</f>
        <v>0</v>
      </c>
      <c r="AO55" s="2">
        <f t="array" aca="1" ref="AO55" ca="1">IF(S20=C20,SUM(IF(($BR$30:$BR$38=C20)*($BS$29:$CA$29=S22),$BS$30:$CA$38)),0)</f>
        <v>0</v>
      </c>
      <c r="AP55" s="2">
        <f t="array" aca="1" ref="AP55" ca="1">IF(S20=C20,SUM(IF(($BR$30:$BR$38=C20)*($BS$29:$CA$29=S23),$BS$30:$CA$38)),0)</f>
        <v>0</v>
      </c>
      <c r="AQ55" s="2">
        <f t="array" aca="1" ref="AQ55" ca="1">IF(S20=C20,SUM(IF(($BR$30:$BR$38=C20)*($BS$29:$CA$29=S$24),$BS$30:$CA$38)),0)</f>
        <v>0</v>
      </c>
      <c r="AR55" s="2">
        <f t="array" aca="1" ref="AR55" ca="1">IF(S20=C20,SUM(IF(($BR$30:$BR$38=C20)*($BS$29:$CA$29=S$25),$BS$30:$CA$38)),0)</f>
        <v>0</v>
      </c>
      <c r="AS55" s="4">
        <f t="array" aca="1" ref="AS55" ca="1">IF(T20=C20,SUM(IF(($BR$30:$BR$38=C20)*($BS$29:$CA$29=T17),$BS$30:$CA$38)),0)</f>
        <v>0</v>
      </c>
      <c r="AT55" s="2">
        <f t="array" aca="1" ref="AT55" ca="1">IF(T20=C20,SUM(IF(($BR$30:$BR$38=C20)*($BS$29:$CA$29=T18),$BS$30:$CA$38)),0)</f>
        <v>0</v>
      </c>
      <c r="AU55" s="2">
        <f t="array" aca="1" ref="AU55" ca="1">IF(T20=C20,SUM(IF(($BR$30:$BR$38=C20)*($BS$29:$CA$29=T19),$BS$30:$CA$38)),0)</f>
        <v>0</v>
      </c>
      <c r="AV55" s="2">
        <f t="array" aca="1" ref="AV55" ca="1">IF(T20=C20,SUM(IF(($BR$30:$BR$38=C20)*($BS$29:$CA$29=T21),$BS$30:$CA$38)),0)</f>
        <v>0</v>
      </c>
      <c r="AW55" s="2">
        <f t="array" aca="1" ref="AW55" ca="1">IF(T20=C20,SUM(IF(($BR$30:$BR$38=C20)*($BS$29:$CA$29=T22),$BS$30:$CA$38)),0)</f>
        <v>0</v>
      </c>
      <c r="AX55" s="2">
        <f t="array" aca="1" ref="AX55" ca="1">IF(T20=C20,SUM(IF(($BR$30:$BR$38=C20)*($BS$29:$CA$29=T23),$BS$30:$CA$38)),0)</f>
        <v>0</v>
      </c>
      <c r="AY55" s="2">
        <f t="array" aca="1" ref="AY55" ca="1">IF(T20=C20,SUM(IF(($BR$30:$BR$38=C20)*($BS$29:$CA$29=T$24),$BS$30:$CA$38)),0)</f>
        <v>0</v>
      </c>
      <c r="AZ55" s="2">
        <f t="array" aca="1" ref="AZ55" ca="1">IF(T20=C20,SUM(IF(($BR$30:$BR$38=C20)*($BS$29:$CA$29=T$25),$BS$30:$CA$38)),0)</f>
        <v>0</v>
      </c>
      <c r="BA55" s="4">
        <f t="array" aca="1" ref="BA55" ca="1">IF(U20=C20,SUM(IF(($BR$30:$BR$38=C20)*($BS$29:$CA$29=U$17),$BS$30:$CA$38)),0)</f>
        <v>0</v>
      </c>
      <c r="BB55" s="2">
        <f t="array" aca="1" ref="BB55" ca="1">IF(U20=C20,SUM(IF(($BR$30:$BR$38=C20)*($BS$29:$CA$29=U$18),$BS$30:$CA$38)),0)</f>
        <v>0</v>
      </c>
      <c r="BC55" s="2">
        <f t="array" aca="1" ref="BC55" ca="1">IF(U20=C20,SUM(IF(($BR$30:$BR$38=C20)*($BS$29:$CA$29=U$19),$BS$30:$CA$38)),0)</f>
        <v>0</v>
      </c>
      <c r="BD55" s="2">
        <f t="array" aca="1" ref="BD55" ca="1">IF(U20=C20,SUM(IF(($BR$30:$BR$38=C20)*($BS$29:$CA$29=U$21),$BS$30:$CA$38)),0)</f>
        <v>0</v>
      </c>
      <c r="BE55" s="2">
        <f t="array" aca="1" ref="BE55" ca="1">IF(U20=C20,SUM(IF(($BR$30:$BR$38=C20)*($BS$29:$CA$29=U$22),$BS$30:$CA$38)),0)</f>
        <v>0</v>
      </c>
      <c r="BF55" s="2">
        <f t="array" aca="1" ref="BF55" ca="1">IF(U20=C20,SUM(IF(($BR$30:$BR$38=C20)*($BS$29:$CA$29=U$23),$BS$30:$CA$38)),0)</f>
        <v>0</v>
      </c>
      <c r="BG55" s="2">
        <f t="array" aca="1" ref="BG55" ca="1">IF(U20=C20,SUM(IF(($BR$30:$BR$38=C20)*($BS$29:$CA$29=U$24),$BS$30:$CA$38)),0)</f>
        <v>0</v>
      </c>
      <c r="BH55" s="2">
        <f t="array" aca="1" ref="BH55" ca="1">IF(U20=C20,SUM(IF(($BR$30:$BR$38=C20)*($BS$29:$CA$29=U$25),$BS$30:$CA$38)),0)</f>
        <v>0</v>
      </c>
      <c r="BI55" s="4">
        <f t="array" aca="1" ref="BI55" ca="1">IF(V20=C20,SUM(IF(($BR$30:$BR$38=C20)*($BS$29:$CA$29=V$17),$BS$30:$CA$38)),0)</f>
        <v>0</v>
      </c>
      <c r="BJ55" s="2">
        <f t="array" aca="1" ref="BJ55" ca="1">IF(V20=C20,SUM(IF(($BR$30:$BR$38=C20)*($BS$29:$CA$29=V$18),$BS$30:$CA$38)),0)</f>
        <v>0</v>
      </c>
      <c r="BK55" s="2">
        <f t="array" aca="1" ref="BK55" ca="1">IF(V20=C20,SUM(IF(($BR$30:$BR$38=C20)*($BS$29:$CA$29=V$19),$BS$30:$CA$38)),0)</f>
        <v>0</v>
      </c>
      <c r="BL55" s="2">
        <f t="array" aca="1" ref="BL55" ca="1">IF(V20=C20,SUM(IF(($BR$30:$BR$38=C20)*($BS$29:$CA$29=V$21),$BS$30:$CA$38)),0)</f>
        <v>0</v>
      </c>
      <c r="BM55" s="2">
        <f t="array" aca="1" ref="BM55" ca="1">IF(V20=C20,SUM(IF(($BR$30:$BR$38=C20)*($BS$29:$CA$29=V$22),$BS$30:$CA$38)),0)</f>
        <v>0</v>
      </c>
      <c r="BN55" s="2">
        <f t="array" aca="1" ref="BN55" ca="1">IF(V20=C20,SUM(IF(($BR$30:$BR$38=C20)*($BS$29:$CA$29=V$23),$BS$30:$CA$38)),0)</f>
        <v>0</v>
      </c>
      <c r="BO55" s="2">
        <f t="array" aca="1" ref="BO55" ca="1">IF(V20=C20,SUM(IF(($BR$30:$BR$38=C20)*($BS$29:$CA$29=V$24),$BS$30:$CA$38)),0)</f>
        <v>0</v>
      </c>
      <c r="BP55" s="13">
        <f t="array" aca="1" ref="BP55" ca="1">IF(V20=C20,SUM(IF(($BR$30:$BR$38=C20)*($BS$29:$CA$29=V$25),$BS$30:$CA$38)),0)</f>
        <v>0</v>
      </c>
      <c r="BR55" s="2" t="str">
        <f t="shared" ca="1" si="61"/>
        <v/>
      </c>
      <c r="BS55" s="7">
        <f t="shared" ca="1" si="63"/>
        <v>0</v>
      </c>
      <c r="BT55" s="7">
        <f t="shared" ca="1" si="63"/>
        <v>0</v>
      </c>
      <c r="BU55" s="7">
        <f t="shared" ca="1" si="63"/>
        <v>0</v>
      </c>
      <c r="BV55" s="5"/>
      <c r="BW55" s="6">
        <f ca="1">SUMIFS($AE$64:$AE$135,$V$64:$V$135,$BR55,$W$64:$W$135,BW$51)+SUMIFS($AF$64:$AF$135,$W$64:$W$135,$BR55,$V$64:$V$135,BW$51)</f>
        <v>0</v>
      </c>
      <c r="BX55" s="6">
        <f ca="1">SUMIFS($AE$64:$AE$135,$V$64:$V$135,$BR55,$W$64:$W$135,BX$51)+SUMIFS($AF$64:$AF$135,$W$64:$W$135,$BR55,$V$64:$V$135,BX$51)</f>
        <v>0</v>
      </c>
      <c r="BY55" s="6">
        <f ca="1">SUMIFS($AE$64:$AE$135,$V$64:$V$135,$BR55,$W$64:$W$135,BY$51)+SUMIFS($AF$64:$AF$135,$W$64:$W$135,$BR55,$V$64:$V$135,BY$51)</f>
        <v>0</v>
      </c>
      <c r="BZ55" s="6">
        <f t="shared" ca="1" si="62"/>
        <v>0</v>
      </c>
      <c r="CA55" s="6">
        <f t="shared" ca="1" si="62"/>
        <v>0</v>
      </c>
    </row>
    <row r="56" spans="2:79" s="2" customFormat="1" x14ac:dyDescent="0.25">
      <c r="E56" s="12">
        <f t="array" aca="1" ref="E56" ca="1">IF(O21=C21,SUM(IF(($BR$30:$BR$38=C21)*($BS$29:$CA$29=O17),$BS$30:$CA$38)),0)</f>
        <v>0</v>
      </c>
      <c r="F56" s="2">
        <f t="array" aca="1" ref="F56" ca="1">IF(O21=C21,SUM(IF(($BR$30:$BR$38=C21)*($BS$29:$CA$29=O18),$BS$30:$CA$38)),0)</f>
        <v>0</v>
      </c>
      <c r="G56" s="2">
        <f t="array" aca="1" ref="G56" ca="1">IF(O21=C21,SUM(IF(($BR$30:$BR$38=C21)*($BS$29:$CA$29=O19),$BS$30:$CA$38)),0)</f>
        <v>0</v>
      </c>
      <c r="H56" s="2">
        <f t="array" aca="1" ref="H56" ca="1">IF(O21=C21,SUM(IF(($BR$30:$BR$38=C21)*($BS$29:$CA$29=O20),$BS$30:$CA$38)),0)</f>
        <v>0</v>
      </c>
      <c r="I56" s="2">
        <f t="array" aca="1" ref="I56" ca="1">IF(O21=C21,SUM(IF(($BR$30:$BR$38=C21)*($BS$29:$CA$29=O22),$BS$30:$CA$38)),0)</f>
        <v>0</v>
      </c>
      <c r="J56" s="2">
        <f t="array" aca="1" ref="J56" ca="1">IF(O21=C21,SUM(IF(($BR$30:$BR$38=C21)*($BS$29:$CA$29=O23),$BS$30:$CA$38)),0)</f>
        <v>0</v>
      </c>
      <c r="K56" s="2">
        <f t="array" aca="1" ref="K56" ca="1">IF(O21=C21,SUM(IF(($BR$30:$BR$38=C21)*($BS$29:$CA$29=O$24),$BS$30:$CA$38)),0)</f>
        <v>0</v>
      </c>
      <c r="L56" s="2">
        <f t="array" aca="1" ref="L56" ca="1">IF(O21=C21,SUM(IF(($BR$30:$BR$38=C21)*($BS$29:$CA$29=O$25),$BS$30:$CA$38)),0)</f>
        <v>0</v>
      </c>
      <c r="M56" s="4">
        <f t="array" aca="1" ref="M56" ca="1">IF(P21=C21,SUM(IF(($BR$30:$BR$38=C21)*($BS$29:$CA$29=P17),$BS$30:$CA$38)),0)</f>
        <v>0</v>
      </c>
      <c r="N56" s="2">
        <f t="array" aca="1" ref="N56" ca="1">IF(P21=C21,SUM(IF(($BR$30:$BR$38=C21)*($BS$29:$CA$29=P18),$BS$30:$CA$38)),0)</f>
        <v>0</v>
      </c>
      <c r="O56" s="2">
        <f t="array" aca="1" ref="O56" ca="1">IF(P21=C21,SUM(IF(($BR$30:$BR$38=C21)*($BS$29:$CA$29=P19),$BS$30:$CA$38)),0)</f>
        <v>0</v>
      </c>
      <c r="P56" s="2">
        <f t="array" aca="1" ref="P56" ca="1">IF(P21=C21,SUM(IF(($BR$30:$BR$38=C21)*($BS$29:$CA$29=P20),$BS$30:$CA$38)),0)</f>
        <v>0</v>
      </c>
      <c r="Q56" s="2">
        <f t="array" aca="1" ref="Q56" ca="1">IF(P21=C21,SUM(IF(($BR$30:$BR$38=C21)*($BS$29:$CA$29=P22),$BS$30:$CA$38)),0)</f>
        <v>0</v>
      </c>
      <c r="R56" s="2">
        <f t="array" aca="1" ref="R56" ca="1">IF(P21=C21,SUM(IF(($BR$30:$BR$38=C21)*($BS$29:$CA$29=P23),$BS$30:$CA$38)),0)</f>
        <v>0</v>
      </c>
      <c r="S56" s="2">
        <f t="array" aca="1" ref="S56" ca="1">IF(P21=C21,SUM(IF(($BR$30:$BR$38=C21)*($BS$29:$CA$29=P$24),$BS$30:$CA$38)),0)</f>
        <v>0</v>
      </c>
      <c r="T56" s="2">
        <f t="array" aca="1" ref="T56" ca="1">IF(P21=C21,SUM(IF(($BR$30:$BR$38=C21)*($BS$29:$CA$29=P$25),$BS$30:$CA$38)),0)</f>
        <v>0</v>
      </c>
      <c r="U56" s="4">
        <f t="array" aca="1" ref="U56" ca="1">IF(Q21=C21,SUM(IF(($BR$30:$BR$38=C21)*($BS$29:$CA$29=Q17),$BS$30:$CA$38)),0)</f>
        <v>0</v>
      </c>
      <c r="V56" s="2">
        <f t="array" aca="1" ref="V56" ca="1">IF(Q21=C21,SUM(IF(($BR$30:$BR$38=C21)*($BS$29:$CA$29=Q18),$BS$30:$CA$38)),0)</f>
        <v>0</v>
      </c>
      <c r="W56" s="2">
        <f t="array" aca="1" ref="W56" ca="1">IF(Q21=C21,SUM(IF(($BR$30:$BR$38=C21)*($BS$29:$CA$29=Q19),$BS$30:$CA$38)),0)</f>
        <v>0</v>
      </c>
      <c r="X56" s="2">
        <f t="array" aca="1" ref="X56" ca="1">IF(Q21=C21,SUM(IF(($BR$30:$BR$38=C21)*($BS$29:$CA$29=Q20),$BS$30:$CA$38)),0)</f>
        <v>0</v>
      </c>
      <c r="Y56" s="2">
        <f t="array" aca="1" ref="Y56" ca="1">IF(Q21=C21,SUM(IF(($BR$30:$BR$38=C21)*($BS$29:$CA$29=Q22),$BS$30:$CA$38)),0)</f>
        <v>0</v>
      </c>
      <c r="Z56" s="2">
        <f t="array" aca="1" ref="Z56" ca="1">IF(Q21=C21,SUM(IF(($BR$30:$BR$38=C21)*($BS$29:$CA$29=Q23),$BS$30:$CA$38)),0)</f>
        <v>0</v>
      </c>
      <c r="AA56" s="2">
        <f t="array" aca="1" ref="AA56" ca="1">IF(Q21=C21,SUM(IF(($BR$30:$BR$38=C21)*($BS$29:$CA$29=Q$24),$BS$30:$CA$38)),0)</f>
        <v>0</v>
      </c>
      <c r="AB56" s="2">
        <f t="array" aca="1" ref="AB56" ca="1">IF(Q21=C21,SUM(IF(($BR$30:$BR$38=C21)*($BS$29:$CA$29=Q$25),$BS$30:$CA$38)),0)</f>
        <v>0</v>
      </c>
      <c r="AC56" s="4">
        <f t="array" aca="1" ref="AC56" ca="1">IF(R21=C21,SUM(IF(($BR$30:$BR$38=C21)*($BS$29:$CA$29=R17),$BS$30:$CA$38)),0)</f>
        <v>0</v>
      </c>
      <c r="AD56" s="2">
        <f t="array" aca="1" ref="AD56" ca="1">IF(R21=C21,SUM(IF(($BR$30:$BR$38=C21)*($BS$29:$CA$29=R18),$BS$30:$CA$38)),0)</f>
        <v>0</v>
      </c>
      <c r="AE56" s="2">
        <f t="array" aca="1" ref="AE56" ca="1">IF(R21=C21,SUM(IF(($BR$30:$BR$38=C21)*($BS$29:$CA$29=R19),$BS$30:$CA$38)),0)</f>
        <v>0</v>
      </c>
      <c r="AF56" s="2">
        <f t="array" aca="1" ref="AF56" ca="1">IF(R21=C21,SUM(IF(($BR$30:$BR$38=C21)*($BS$29:$CA$29=R20),$BS$30:$CA$38)),0)</f>
        <v>0</v>
      </c>
      <c r="AG56" s="2">
        <f t="array" aca="1" ref="AG56" ca="1">IF(R21=C21,SUM(IF(($BR$30:$BR$38=C21)*($BS$29:$CA$29=R22),$BS$30:$CA$38)),0)</f>
        <v>0</v>
      </c>
      <c r="AH56" s="2">
        <f t="array" aca="1" ref="AH56" ca="1">IF(R21=C21,SUM(IF(($BR$30:$BR$38=C21)*($BS$29:$CA$29=R23),$BS$30:$CA$38)),0)</f>
        <v>0</v>
      </c>
      <c r="AI56" s="2">
        <f t="array" aca="1" ref="AI56" ca="1">IF(R21=C21,SUM(IF(($BR$30:$BR$38=C21)*($BS$29:$CA$29=R$24),$BS$30:$CA$38)),0)</f>
        <v>0</v>
      </c>
      <c r="AJ56" s="2">
        <f t="array" aca="1" ref="AJ56" ca="1">IF(R21=C21,SUM(IF(($BR$30:$BR$38=C21)*($BS$29:$CA$29=R$25),$BS$30:$CA$38)),0)</f>
        <v>0</v>
      </c>
      <c r="AK56" s="4">
        <f t="array" aca="1" ref="AK56" ca="1">IF(S21=C21,SUM(IF(($BR$30:$BR$38=C21)*($BS$29:$CA$29=S17),$BS$30:$CA$38)),0)</f>
        <v>0</v>
      </c>
      <c r="AL56" s="2">
        <f t="array" aca="1" ref="AL56" ca="1">IF(S21=C21,SUM(IF(($BR$30:$BR$38=C21)*($BS$29:$CA$29=S18),$BS$30:$CA$38)),0)</f>
        <v>0</v>
      </c>
      <c r="AM56" s="2">
        <f t="array" aca="1" ref="AM56" ca="1">IF(S21=C21,SUM(IF(($BR$30:$BR$38=C21)*($BS$29:$CA$29=S19),$BS$30:$CA$38)),0)</f>
        <v>0</v>
      </c>
      <c r="AN56" s="2">
        <f t="array" aca="1" ref="AN56" ca="1">IF(S21=C21,SUM(IF(($BR$30:$BR$38=C21)*($BS$29:$CA$29=S20),$BS$30:$CA$38)),0)</f>
        <v>0</v>
      </c>
      <c r="AO56" s="2">
        <f t="array" aca="1" ref="AO56" ca="1">IF(S21=C21,SUM(IF(($BR$30:$BR$38=C21)*($BS$29:$CA$29=S22),$BS$30:$CA$38)),0)</f>
        <v>0</v>
      </c>
      <c r="AP56" s="2">
        <f t="array" aca="1" ref="AP56" ca="1">IF(S21=C21,SUM(IF(($BR$30:$BR$38=C21)*($BS$29:$CA$29=S23),$BS$30:$CA$38)),0)</f>
        <v>0</v>
      </c>
      <c r="AQ56" s="2">
        <f t="array" aca="1" ref="AQ56" ca="1">IF(S21=C21,SUM(IF(($BR$30:$BR$38=C21)*($BS$29:$CA$29=S$24),$BS$30:$CA$38)),0)</f>
        <v>0</v>
      </c>
      <c r="AR56" s="2">
        <f t="array" aca="1" ref="AR56" ca="1">IF(S21=C21,SUM(IF(($BR$30:$BR$38=C21)*($BS$29:$CA$29=S$25),$BS$30:$CA$38)),0)</f>
        <v>0</v>
      </c>
      <c r="AS56" s="4">
        <f t="array" aca="1" ref="AS56" ca="1">IF(T21=C21,SUM(IF(($BR$30:$BR$38=C21)*($BS$29:$CA$29=T17),$BS$30:$CA$38)),0)</f>
        <v>0</v>
      </c>
      <c r="AT56" s="2">
        <f t="array" aca="1" ref="AT56" ca="1">IF(T21=C21,SUM(IF(($BR$30:$BR$38=C21)*($BS$29:$CA$29=T18),$BS$30:$CA$38)),0)</f>
        <v>0</v>
      </c>
      <c r="AU56" s="2">
        <f t="array" aca="1" ref="AU56" ca="1">IF(T21=C21,SUM(IF(($BR$30:$BR$38=C21)*($BS$29:$CA$29=T19),$BS$30:$CA$38)),0)</f>
        <v>0</v>
      </c>
      <c r="AV56" s="2">
        <f t="array" aca="1" ref="AV56" ca="1">IF(T21=C21,SUM(IF(($BR$30:$BR$38=C21)*($BS$29:$CA$29=T20),$BS$30:$CA$38)),0)</f>
        <v>0</v>
      </c>
      <c r="AW56" s="2">
        <f t="array" aca="1" ref="AW56" ca="1">IF(T21=C21,SUM(IF(($BR$30:$BR$38=C21)*($BS$29:$CA$29=T22),$BS$30:$CA$38)),0)</f>
        <v>0</v>
      </c>
      <c r="AX56" s="2">
        <f t="array" aca="1" ref="AX56" ca="1">IF(T21=C21,SUM(IF(($BR$30:$BR$38=C21)*($BS$29:$CA$29=T23),$BS$30:$CA$38)),0)</f>
        <v>0</v>
      </c>
      <c r="AY56" s="2">
        <f t="array" aca="1" ref="AY56" ca="1">IF(T21=C21,SUM(IF(($BR$30:$BR$38=C21)*($BS$29:$CA$29=T$24),$BS$30:$CA$38)),0)</f>
        <v>0</v>
      </c>
      <c r="AZ56" s="2">
        <f t="array" aca="1" ref="AZ56" ca="1">IF(T21=C21,SUM(IF(($BR$30:$BR$38=C21)*($BS$29:$CA$29=T$25),$BS$30:$CA$38)),0)</f>
        <v>0</v>
      </c>
      <c r="BA56" s="4">
        <f t="array" aca="1" ref="BA56" ca="1">IF(U21=C21,SUM(IF(($BR$30:$BR$38=C21)*($BS$29:$CA$29=U$17),$BS$30:$CA$38)),0)</f>
        <v>0</v>
      </c>
      <c r="BB56" s="2">
        <f t="array" aca="1" ref="BB56" ca="1">IF(U21=C21,SUM(IF(($BR$30:$BR$38=C21)*($BS$29:$CA$29=U$18),$BS$30:$CA$38)),0)</f>
        <v>0</v>
      </c>
      <c r="BC56" s="2">
        <f t="array" aca="1" ref="BC56" ca="1">IF(U21=C21,SUM(IF(($BR$30:$BR$38=C21)*($BS$29:$CA$29=U$19),$BS$30:$CA$38)),0)</f>
        <v>0</v>
      </c>
      <c r="BD56" s="2">
        <f t="array" aca="1" ref="BD56" ca="1">IF(U21=C21,SUM(IF(($BR$30:$BR$38=C21)*($BS$29:$CA$29=U$20),$BS$30:$CA$38)),0)</f>
        <v>0</v>
      </c>
      <c r="BE56" s="2">
        <f t="array" aca="1" ref="BE56" ca="1">IF(U21=C21,SUM(IF(($BR$30:$BR$38=C21)*($BS$29:$CA$29=U$22),$BS$30:$CA$38)),0)</f>
        <v>0</v>
      </c>
      <c r="BF56" s="2">
        <f t="array" aca="1" ref="BF56" ca="1">IF(U21=C21,SUM(IF(($BR$30:$BR$38=C21)*($BS$29:$CA$29=U$23),$BS$30:$CA$38)),0)</f>
        <v>0</v>
      </c>
      <c r="BG56" s="2">
        <f t="array" aca="1" ref="BG56" ca="1">IF(U21=C21,SUM(IF(($BR$30:$BR$38=C21)*($BS$29:$CA$29=U$24),$BS$30:$CA$38)),0)</f>
        <v>0</v>
      </c>
      <c r="BH56" s="2">
        <f t="array" aca="1" ref="BH56" ca="1">IF(U21=C21,SUM(IF(($BR$30:$BR$38=C21)*($BS$29:$CA$29=U$25),$BS$30:$CA$38)),0)</f>
        <v>0</v>
      </c>
      <c r="BI56" s="4">
        <f t="array" aca="1" ref="BI56" ca="1">IF(V21=C21,SUM(IF(($BR$30:$BR$38=C21)*($BS$29:$CA$29=V$17),$BS$30:$CA$38)),0)</f>
        <v>0</v>
      </c>
      <c r="BJ56" s="2">
        <f t="array" aca="1" ref="BJ56" ca="1">IF(V21=C21,SUM(IF(($BR$30:$BR$38=C21)*($BS$29:$CA$29=V$18),$BS$30:$CA$38)),0)</f>
        <v>0</v>
      </c>
      <c r="BK56" s="2">
        <f t="array" aca="1" ref="BK56" ca="1">IF(V21=C21,SUM(IF(($BR$30:$BR$38=C21)*($BS$29:$CA$29=V$19),$BS$30:$CA$38)),0)</f>
        <v>0</v>
      </c>
      <c r="BL56" s="2">
        <f t="array" aca="1" ref="BL56" ca="1">IF(V21=C21,SUM(IF(($BR$30:$BR$38=C21)*($BS$29:$CA$29=V$20),$BS$30:$CA$38)),0)</f>
        <v>0</v>
      </c>
      <c r="BM56" s="2">
        <f t="array" aca="1" ref="BM56" ca="1">IF(V21=C21,SUM(IF(($BR$30:$BR$38=C21)*($BS$29:$CA$29=V$22),$BS$30:$CA$38)),0)</f>
        <v>0</v>
      </c>
      <c r="BN56" s="2">
        <f t="array" aca="1" ref="BN56" ca="1">IF(V21=C21,SUM(IF(($BR$30:$BR$38=C21)*($BS$29:$CA$29=V$23),$BS$30:$CA$38)),0)</f>
        <v>0</v>
      </c>
      <c r="BO56" s="2">
        <f t="array" aca="1" ref="BO56" ca="1">IF(V21=C21,SUM(IF(($BR$30:$BR$38=C21)*($BS$29:$CA$29=V$24),$BS$30:$CA$38)),0)</f>
        <v>0</v>
      </c>
      <c r="BP56" s="13">
        <f t="array" aca="1" ref="BP56" ca="1">IF(V21=C21,SUM(IF(($BR$30:$BR$38=C21)*($BS$29:$CA$29=V$25),$BS$30:$CA$38)),0)</f>
        <v>0</v>
      </c>
      <c r="BR56" s="2" t="str">
        <f t="shared" si="61"/>
        <v/>
      </c>
      <c r="BS56" s="7">
        <f t="shared" ca="1" si="63"/>
        <v>0</v>
      </c>
      <c r="BT56" s="7">
        <f t="shared" ca="1" si="63"/>
        <v>0</v>
      </c>
      <c r="BU56" s="7">
        <f t="shared" ca="1" si="63"/>
        <v>0</v>
      </c>
      <c r="BV56" s="7">
        <f ca="1">SUMIFS($AE$64:$AE$135,$V$64:$V$135,$BR56,$W$64:$W$135,BV$51)+SUMIFS($AF$64:$AF$135,$W$64:$W$135,$BR56,$V$64:$V$135,BV$51)</f>
        <v>0</v>
      </c>
      <c r="BW56" s="5"/>
      <c r="BX56" s="6">
        <f ca="1">SUMIFS($AE$64:$AE$135,$V$64:$V$135,$BR56,$W$64:$W$135,BX$51)+SUMIFS($AF$64:$AF$135,$W$64:$W$135,$BR56,$V$64:$V$135,BX$51)</f>
        <v>0</v>
      </c>
      <c r="BY56" s="6">
        <f ca="1">SUMIFS($AE$64:$AE$135,$V$64:$V$135,$BR56,$W$64:$W$135,BY$51)+SUMIFS($AF$64:$AF$135,$W$64:$W$135,$BR56,$V$64:$V$135,BY$51)</f>
        <v>0</v>
      </c>
      <c r="BZ56" s="6">
        <f t="shared" ca="1" si="62"/>
        <v>0</v>
      </c>
      <c r="CA56" s="6">
        <f t="shared" ca="1" si="62"/>
        <v>0</v>
      </c>
    </row>
    <row r="57" spans="2:79" s="2" customFormat="1" x14ac:dyDescent="0.25">
      <c r="E57" s="12">
        <f t="array" aca="1" ref="E57" ca="1">IF(O22=C22,SUM(IF(($BR$30:$BR$38=C22)*($BS$29:$CA$29=O17),$BS$30:$CA$38)),0)</f>
        <v>0</v>
      </c>
      <c r="F57" s="2">
        <f t="array" aca="1" ref="F57" ca="1">IF(O22=C22,SUM(IF(($BR$30:$BR$38=C22)*($BS$29:$CA$29=O18),$BS$30:$CA$38)),0)</f>
        <v>0</v>
      </c>
      <c r="G57" s="2">
        <f t="array" aca="1" ref="G57" ca="1">IF(O22=C22,SUM(IF(($BR$30:$BR$38=C22)*($BS$29:$CA$29=O19),$BS$30:$CA$38)),0)</f>
        <v>0</v>
      </c>
      <c r="H57" s="2">
        <f t="array" aca="1" ref="H57" ca="1">IF(O22=C22,SUM(IF(($BR$30:$BR$38=C22)*($BS$29:$CA$29=O20),$BS$30:$CA$38)),0)</f>
        <v>0</v>
      </c>
      <c r="I57" s="2">
        <f t="array" aca="1" ref="I57" ca="1">IF(O22=C22,SUM(IF(($BR$30:$BR$38=C22)*($BS$29:$CA$29=O21),$BS$30:$CA$38)),0)</f>
        <v>0</v>
      </c>
      <c r="J57" s="2">
        <f t="array" aca="1" ref="J57" ca="1">IF(O22=C22,SUM(IF(($BR$30:$BR$38=C22)*($BS$29:$CA$29=O23),$BS$30:$CA$38)),0)</f>
        <v>0</v>
      </c>
      <c r="K57" s="2">
        <f t="array" aca="1" ref="K57" ca="1">IF(O22=C22,SUM(IF(($BR$30:$BR$38=C22)*($BS$29:$CA$29=O$24),$BS$30:$CA$38)),0)</f>
        <v>0</v>
      </c>
      <c r="L57" s="2">
        <f t="array" aca="1" ref="L57" ca="1">IF(O22=C22,SUM(IF(($BR$30:$BR$38=C22)*($BS$29:$CA$29=O$25),$BS$30:$CA$38)),0)</f>
        <v>0</v>
      </c>
      <c r="M57" s="4">
        <f t="array" aca="1" ref="M57" ca="1">IF(P22=C22,SUM(IF(($BR$30:$BR$38=C22)*($BS$29:$CA$29=P17),$BS$30:$CA$38)),0)</f>
        <v>0</v>
      </c>
      <c r="N57" s="2">
        <f t="array" aca="1" ref="N57" ca="1">IF(P22=C22,SUM(IF(($BR$30:$BR$38=C22)*($BS$29:$CA$29=P18),$BS$30:$CA$38)),0)</f>
        <v>0</v>
      </c>
      <c r="O57" s="2">
        <f t="array" aca="1" ref="O57" ca="1">IF(P22=C22,SUM(IF(($BR$30:$BR$38=C22)*($BS$29:$CA$29=P19),$BS$30:$CA$38)),0)</f>
        <v>0</v>
      </c>
      <c r="P57" s="2">
        <f t="array" aca="1" ref="P57" ca="1">IF(P22=C22,SUM(IF(($BR$30:$BR$38=C22)*($BS$29:$CA$29=P20),$BS$30:$CA$38)),0)</f>
        <v>0</v>
      </c>
      <c r="Q57" s="2">
        <f t="array" aca="1" ref="Q57" ca="1">IF(P22=C22,SUM(IF(($BR$30:$BR$38=C22)*($BS$29:$CA$29=P21),$BS$30:$CA$38)),0)</f>
        <v>0</v>
      </c>
      <c r="R57" s="2">
        <f t="array" aca="1" ref="R57" ca="1">IF(P22=C22,SUM(IF(($BR$30:$BR$38=C22)*($BS$29:$CA$29=P23),$BS$30:$CA$38)),0)</f>
        <v>0</v>
      </c>
      <c r="S57" s="2">
        <f t="array" aca="1" ref="S57" ca="1">IF(P22=C22,SUM(IF(($BR$30:$BR$38=C22)*($BS$29:$CA$29=P$24),$BS$30:$CA$38)),0)</f>
        <v>0</v>
      </c>
      <c r="T57" s="2">
        <f t="array" aca="1" ref="T57" ca="1">IF(P22=C22,SUM(IF(($BR$30:$BR$38=C22)*($BS$29:$CA$29=P$25),$BS$30:$CA$38)),0)</f>
        <v>0</v>
      </c>
      <c r="U57" s="4">
        <f t="array" aca="1" ref="U57" ca="1">IF(Q22=C22,SUM(IF(($BR$30:$BR$38=C22)*($BS$29:$CA$29=Q17),$BS$30:$CA$38)),0)</f>
        <v>0</v>
      </c>
      <c r="V57" s="2">
        <f t="array" aca="1" ref="V57" ca="1">IF(Q22=C22,SUM(IF(($BR$30:$BR$38=C22)*($BS$29:$CA$29=Q18),$BS$30:$CA$38)),0)</f>
        <v>0</v>
      </c>
      <c r="W57" s="2">
        <f t="array" aca="1" ref="W57" ca="1">IF(Q22=C22,SUM(IF(($BR$30:$BR$38=C22)*($BS$29:$CA$29=Q19),$BS$30:$CA$38)),0)</f>
        <v>0</v>
      </c>
      <c r="X57" s="2">
        <f t="array" aca="1" ref="X57" ca="1">IF(Q22=C22,SUM(IF(($BR$30:$BR$38=C22)*($BS$29:$CA$29=Q20),$BS$30:$CA$38)),0)</f>
        <v>0</v>
      </c>
      <c r="Y57" s="2">
        <f t="array" aca="1" ref="Y57" ca="1">IF(Q22=C22,SUM(IF(($BR$30:$BR$38=C22)*($BS$29:$CA$29=Q21),$BS$30:$CA$38)),0)</f>
        <v>0</v>
      </c>
      <c r="Z57" s="2">
        <f t="array" aca="1" ref="Z57" ca="1">IF(Q22=C22,SUM(IF(($BR$30:$BR$38=C22)*($BS$29:$CA$29=Q23),$BS$30:$CA$38)),0)</f>
        <v>0</v>
      </c>
      <c r="AA57" s="2">
        <f t="array" aca="1" ref="AA57" ca="1">IF(Q22=C22,SUM(IF(($BR$30:$BR$38=C22)*($BS$29:$CA$29=Q$24),$BS$30:$CA$38)),0)</f>
        <v>0</v>
      </c>
      <c r="AB57" s="2">
        <f t="array" aca="1" ref="AB57" ca="1">IF(Q22=C22,SUM(IF(($BR$30:$BR$38=C22)*($BS$29:$CA$29=Q$25),$BS$30:$CA$38)),0)</f>
        <v>0</v>
      </c>
      <c r="AC57" s="4">
        <f t="array" aca="1" ref="AC57" ca="1">IF(R22=C22,SUM(IF(($BR$30:$BR$38=C22)*($BS$29:$CA$29=R17),$BS$30:$CA$38)),0)</f>
        <v>0</v>
      </c>
      <c r="AD57" s="2">
        <f t="array" aca="1" ref="AD57" ca="1">IF(R22=C22,SUM(IF(($BR$30:$BR$38=C22)*($BS$29:$CA$29=R18),$BS$30:$CA$38)),0)</f>
        <v>0</v>
      </c>
      <c r="AE57" s="2">
        <f t="array" aca="1" ref="AE57" ca="1">IF(R22=C22,SUM(IF(($BR$30:$BR$38=C22)*($BS$29:$CA$29=R19),$BS$30:$CA$38)),0)</f>
        <v>0</v>
      </c>
      <c r="AF57" s="2">
        <f t="array" aca="1" ref="AF57" ca="1">IF(R22=C22,SUM(IF(($BR$30:$BR$38=C22)*($BS$29:$CA$29=R20),$BS$30:$CA$38)),0)</f>
        <v>0</v>
      </c>
      <c r="AG57" s="2">
        <f t="array" aca="1" ref="AG57" ca="1">IF(R22=C22,SUM(IF(($BR$30:$BR$38=C22)*($BS$29:$CA$29=R21),$BS$30:$CA$38)),0)</f>
        <v>0</v>
      </c>
      <c r="AH57" s="2">
        <f t="array" aca="1" ref="AH57" ca="1">IF(R22=C22,SUM(IF(($BR$30:$BR$38=C22)*($BS$29:$CA$29=R23),$BS$30:$CA$38)),0)</f>
        <v>0</v>
      </c>
      <c r="AI57" s="2">
        <f t="array" aca="1" ref="AI57" ca="1">IF(R22=C22,SUM(IF(($BR$30:$BR$38=C22)*($BS$29:$CA$29=R$24),$BS$30:$CA$38)),0)</f>
        <v>0</v>
      </c>
      <c r="AJ57" s="2">
        <f t="array" aca="1" ref="AJ57" ca="1">IF(R22=C22,SUM(IF(($BR$30:$BR$38=C22)*($BS$29:$CA$29=R$25),$BS$30:$CA$38)),0)</f>
        <v>0</v>
      </c>
      <c r="AK57" s="4">
        <f t="array" aca="1" ref="AK57" ca="1">IF(S22=C22,SUM(IF(($BR$30:$BR$38=C22)*($BS$29:$CA$29=S17),$BS$30:$CA$38)),0)</f>
        <v>0</v>
      </c>
      <c r="AL57" s="2">
        <f t="array" aca="1" ref="AL57" ca="1">IF(S22=C22,SUM(IF(($BR$30:$BR$38=C22)*($BS$29:$CA$29=S18),$BS$30:$CA$38)),0)</f>
        <v>0</v>
      </c>
      <c r="AM57" s="2">
        <f t="array" aca="1" ref="AM57" ca="1">IF(S22=C22,SUM(IF(($BR$30:$BR$38=C22)*($BS$29:$CA$29=S19),$BS$30:$CA$38)),0)</f>
        <v>0</v>
      </c>
      <c r="AN57" s="2">
        <f t="array" aca="1" ref="AN57" ca="1">IF(S22=C22,SUM(IF(($BR$30:$BR$38=C22)*($BS$29:$CA$29=S20),$BS$30:$CA$38)),0)</f>
        <v>0</v>
      </c>
      <c r="AO57" s="2">
        <f t="array" aca="1" ref="AO57" ca="1">IF(S22=C22,SUM(IF(($BR$30:$BR$38=C22)*($BS$29:$CA$29=S21),$BS$30:$CA$38)),0)</f>
        <v>0</v>
      </c>
      <c r="AP57" s="2">
        <f t="array" aca="1" ref="AP57" ca="1">IF(S22=C22,SUM(IF(($BR$30:$BR$38=C22)*($BS$29:$CA$29=S23),$BS$30:$CA$38)),0)</f>
        <v>0</v>
      </c>
      <c r="AQ57" s="2">
        <f t="array" aca="1" ref="AQ57" ca="1">IF(S22=C22,SUM(IF(($BR$30:$BR$38=C22)*($BS$29:$CA$29=S$24),$BS$30:$CA$38)),0)</f>
        <v>0</v>
      </c>
      <c r="AR57" s="2">
        <f t="array" aca="1" ref="AR57" ca="1">IF(S22=C22,SUM(IF(($BR$30:$BR$38=C22)*($BS$29:$CA$29=S$25),$BS$30:$CA$38)),0)</f>
        <v>0</v>
      </c>
      <c r="AS57" s="4">
        <f t="array" aca="1" ref="AS57" ca="1">IF(T22=C22,SUM(IF(($BR$30:$BR$38=C22)*($BS$29:$CA$29=T17),$BS$30:$CA$38)),0)</f>
        <v>0</v>
      </c>
      <c r="AT57" s="2">
        <f t="array" aca="1" ref="AT57" ca="1">IF(T22=C22,SUM(IF(($BR$30:$BR$38=C22)*($BS$29:$CA$29=T18),$BS$30:$CA$38)),0)</f>
        <v>0</v>
      </c>
      <c r="AU57" s="2">
        <f t="array" aca="1" ref="AU57" ca="1">IF(T22=C22,SUM(IF(($BR$30:$BR$38=C22)*($BS$29:$CA$29=T19),$BS$30:$CA$38)),0)</f>
        <v>0</v>
      </c>
      <c r="AV57" s="2">
        <f t="array" aca="1" ref="AV57" ca="1">IF(T22=C22,SUM(IF(($BR$30:$BR$38=C22)*($BS$29:$CA$29=T20),$BS$30:$CA$38)),0)</f>
        <v>0</v>
      </c>
      <c r="AW57" s="2">
        <f t="array" aca="1" ref="AW57" ca="1">IF(T22=C22,SUM(IF(($BR$30:$BR$38=C22)*($BS$29:$CA$29=T21),$BS$30:$CA$38)),0)</f>
        <v>0</v>
      </c>
      <c r="AX57" s="2">
        <f t="array" aca="1" ref="AX57" ca="1">IF(T22=C22,SUM(IF(($BR$30:$BR$38=C22)*($BS$29:$CA$29=T23),$BS$30:$CA$38)),0)</f>
        <v>0</v>
      </c>
      <c r="AY57" s="2">
        <f t="array" aca="1" ref="AY57" ca="1">IF(T22=C22,SUM(IF(($BR$30:$BR$38=C22)*($BS$29:$CA$29=T$24),$BS$30:$CA$38)),0)</f>
        <v>0</v>
      </c>
      <c r="AZ57" s="2">
        <f t="array" aca="1" ref="AZ57" ca="1">IF(T22=C22,SUM(IF(($BR$30:$BR$38=C22)*($BS$29:$CA$29=T$25),$BS$30:$CA$38)),0)</f>
        <v>0</v>
      </c>
      <c r="BA57" s="4">
        <f t="array" aca="1" ref="BA57" ca="1">IF(U22=C22,SUM(IF(($BR$30:$BR$38=C22)*($BS$29:$CA$29=U$17),$BS$30:$CA$38)),0)</f>
        <v>0</v>
      </c>
      <c r="BB57" s="2">
        <f t="array" aca="1" ref="BB57" ca="1">IF(U22=C22,SUM(IF(($BR$30:$BR$38=C22)*($BS$29:$CA$29=U$18),$BS$30:$CA$38)),0)</f>
        <v>0</v>
      </c>
      <c r="BC57" s="2">
        <f t="array" aca="1" ref="BC57" ca="1">IF(U22=C22,SUM(IF(($BR$30:$BR$38=C22)*($BS$29:$CA$29=U$19),$BS$30:$CA$38)),0)</f>
        <v>0</v>
      </c>
      <c r="BD57" s="2">
        <f t="array" aca="1" ref="BD57" ca="1">IF(U22=C22,SUM(IF(($BR$30:$BR$38=C22)*($BS$29:$CA$29=U$20),$BS$30:$CA$38)),0)</f>
        <v>0</v>
      </c>
      <c r="BE57" s="2">
        <f t="array" aca="1" ref="BE57" ca="1">IF(U22=C22,SUM(IF(($BR$30:$BR$38=C22)*($BS$29:$CA$29=U$21),$BS$30:$CA$38)),0)</f>
        <v>0</v>
      </c>
      <c r="BF57" s="2">
        <f t="array" aca="1" ref="BF57" ca="1">IF(U22=C22,SUM(IF(($BR$30:$BR$38=C22)*($BS$29:$CA$29=U$23),$BS$30:$CA$38)),0)</f>
        <v>0</v>
      </c>
      <c r="BG57" s="2">
        <f t="array" aca="1" ref="BG57" ca="1">IF(U22=C22,SUM(IF(($BR$30:$BR$38=C22)*($BS$29:$CA$29=U$24),$BS$30:$CA$38)),0)</f>
        <v>0</v>
      </c>
      <c r="BH57" s="2">
        <f t="array" aca="1" ref="BH57" ca="1">IF(U22=C22,SUM(IF(($BR$30:$BR$38=C22)*($BS$29:$CA$29=U$25),$BS$30:$CA$38)),0)</f>
        <v>0</v>
      </c>
      <c r="BI57" s="4">
        <f t="array" aca="1" ref="BI57" ca="1">IF(V22=C22,SUM(IF(($BR$30:$BR$38=C22)*($BS$29:$CA$29=V$17),$BS$30:$CA$38)),0)</f>
        <v>0</v>
      </c>
      <c r="BJ57" s="2">
        <f t="array" aca="1" ref="BJ57" ca="1">IF(V22=C22,SUM(IF(($BR$30:$BR$38=C22)*($BS$29:$CA$29=V$18),$BS$30:$CA$38)),0)</f>
        <v>0</v>
      </c>
      <c r="BK57" s="2">
        <f t="array" aca="1" ref="BK57" ca="1">IF(V22=C22,SUM(IF(($BR$30:$BR$38=C22)*($BS$29:$CA$29=V$19),$BS$30:$CA$38)),0)</f>
        <v>0</v>
      </c>
      <c r="BL57" s="2">
        <f t="array" aca="1" ref="BL57" ca="1">IF(V22=C22,SUM(IF(($BR$30:$BR$38=C22)*($BS$29:$CA$29=V$20),$BS$30:$CA$38)),0)</f>
        <v>0</v>
      </c>
      <c r="BM57" s="2">
        <f t="array" aca="1" ref="BM57" ca="1">IF(V22=C22,SUM(IF(($BR$30:$BR$38=C22)*($BS$29:$CA$29=V$21),$BS$30:$CA$38)),0)</f>
        <v>0</v>
      </c>
      <c r="BN57" s="2">
        <f t="array" aca="1" ref="BN57" ca="1">IF(V22=C22,SUM(IF(($BR$30:$BR$38=C22)*($BS$29:$CA$29=V$23),$BS$30:$CA$38)),0)</f>
        <v>0</v>
      </c>
      <c r="BO57" s="2">
        <f t="array" aca="1" ref="BO57" ca="1">IF(V22=C22,SUM(IF(($BR$30:$BR$38=C22)*($BS$29:$CA$29=V$24),$BS$30:$CA$38)),0)</f>
        <v>0</v>
      </c>
      <c r="BP57" s="13">
        <f t="array" aca="1" ref="BP57" ca="1">IF(V22=C22,SUM(IF(($BR$30:$BR$38=C22)*($BS$29:$CA$29=V$25),$BS$30:$CA$38)),0)</f>
        <v>0</v>
      </c>
      <c r="BR57" s="2" t="str">
        <f t="shared" si="61"/>
        <v/>
      </c>
      <c r="BS57" s="7">
        <f t="shared" ca="1" si="63"/>
        <v>0</v>
      </c>
      <c r="BT57" s="7">
        <f t="shared" ca="1" si="63"/>
        <v>0</v>
      </c>
      <c r="BU57" s="7">
        <f t="shared" ca="1" si="63"/>
        <v>0</v>
      </c>
      <c r="BV57" s="7">
        <f ca="1">SUMIFS($AE$64:$AE$135,$V$64:$V$135,$BR57,$W$64:$W$135,BV$51)+SUMIFS($AF$64:$AF$135,$W$64:$W$135,$BR57,$V$64:$V$135,BV$51)</f>
        <v>0</v>
      </c>
      <c r="BW57" s="7">
        <f ca="1">SUMIFS($AE$64:$AE$135,$V$64:$V$135,$BR57,$W$64:$W$135,BW$51)+SUMIFS($AF$64:$AF$135,$W$64:$W$135,$BR57,$V$64:$V$135,BW$51)</f>
        <v>0</v>
      </c>
      <c r="BX57" s="5"/>
      <c r="BY57" s="6">
        <f ca="1">SUMIFS($AE$64:$AE$135,$V$64:$V$135,$BR57,$W$64:$W$135,BY$51)+SUMIFS($AF$64:$AF$135,$W$64:$W$135,$BR57,$V$64:$V$135,BY$51)</f>
        <v>0</v>
      </c>
      <c r="BZ57" s="6">
        <f t="shared" ca="1" si="62"/>
        <v>0</v>
      </c>
      <c r="CA57" s="6">
        <f t="shared" ca="1" si="62"/>
        <v>0</v>
      </c>
    </row>
    <row r="58" spans="2:79" s="2" customFormat="1" x14ac:dyDescent="0.25">
      <c r="E58" s="12">
        <f t="array" aca="1" ref="E58" ca="1">IF(O23=C23,SUM(IF(($BR$30:$BR$38=C23)*($BS$29:$CA$29=O$17),$BS$30:$CA$38)),0)</f>
        <v>0</v>
      </c>
      <c r="F58" s="2">
        <f t="array" aca="1" ref="F58" ca="1">IF(O23=C23,SUM(IF(($BR$30:$BR$38=C23)*($BS$29:$CA$29=O$18),$BS$30:$CA$38)),0)</f>
        <v>0</v>
      </c>
      <c r="G58" s="2">
        <f t="array" aca="1" ref="G58" ca="1">IF(O23=C23,SUM(IF(($BR$30:$BR$38=C23)*($BS$29:$CA$29=O$19),$BS$30:$CA$38)),0)</f>
        <v>0</v>
      </c>
      <c r="H58" s="2">
        <f t="array" aca="1" ref="H58" ca="1">IF(O23=C23,SUM(IF(($BR$30:$BR$38=C23)*($BS$29:$CA$29=O$20),$BS$30:$CA$38)),0)</f>
        <v>0</v>
      </c>
      <c r="I58" s="2">
        <f t="array" aca="1" ref="I58" ca="1">IF(O23=C23,SUM(IF(($BR$30:$BR$38=C23)*($BS$29:$CA$29=O$21),$BS$30:$CA$38)),0)</f>
        <v>0</v>
      </c>
      <c r="J58" s="2">
        <f t="array" aca="1" ref="J58" ca="1">IF(O23=C23,SUM(IF(($BR$30:$BR$38=C23)*($BS$29:$CA$29=O$22),$BS$30:$CA$38)),0)</f>
        <v>0</v>
      </c>
      <c r="K58" s="2">
        <f t="array" aca="1" ref="K58" ca="1">IF(O23=C23,SUM(IF(($BR$30:$BR$38=C23)*($BS$29:$CA$29=O$24),$BS$30:$CA$38)),0)</f>
        <v>0</v>
      </c>
      <c r="L58" s="2">
        <f t="array" aca="1" ref="L58" ca="1">IF(O23=C23,SUM(IF(($BR$30:$BR$38=C23)*($BS$29:$CA$29=O$25),$BS$30:$CA$38)),0)</f>
        <v>0</v>
      </c>
      <c r="M58" s="4">
        <f t="array" aca="1" ref="M58" ca="1">IF(P23=C23,SUM(IF(($BR$30:$BR$38=C23)*($BS$29:$CA$29=P$17),$BS$30:$CA$38)),0)</f>
        <v>0</v>
      </c>
      <c r="N58" s="2">
        <f t="array" aca="1" ref="N58" ca="1">IF(P23=C23,SUM(IF(($BR$30:$BR$38=C23)*($BS$29:$CA$29=P$18),$BS$30:$CA$38)),0)</f>
        <v>0</v>
      </c>
      <c r="O58" s="2">
        <f t="array" aca="1" ref="O58" ca="1">IF(P23=C23,SUM(IF(($BR$30:$BR$38=C23)*($BS$29:$CA$29=P$19),$BS$30:$CA$38)),0)</f>
        <v>0</v>
      </c>
      <c r="P58" s="2">
        <f t="array" aca="1" ref="P58" ca="1">IF(P23=C23,SUM(IF(($BR$30:$BR$38=C23)*($BS$29:$CA$29=P$20),$BS$30:$CA$38)),0)</f>
        <v>0</v>
      </c>
      <c r="Q58" s="2">
        <f t="array" aca="1" ref="Q58" ca="1">IF(P23=C23,SUM(IF(($BR$30:$BR$38=C23)*($BS$29:$CA$29=P$21),$BS$30:$CA$38)),0)</f>
        <v>0</v>
      </c>
      <c r="R58" s="2">
        <f t="array" aca="1" ref="R58" ca="1">IF(P23=C23,SUM(IF(($BR$30:$BR$38=C23)*($BS$29:$CA$29=P$22),$BS$30:$CA$38)),0)</f>
        <v>0</v>
      </c>
      <c r="S58" s="2">
        <f t="array" aca="1" ref="S58" ca="1">IF(P23=C23,SUM(IF(($BR$30:$BR$38=C23)*($BS$29:$CA$29=P$24),$BS$30:$CA$38)),0)</f>
        <v>0</v>
      </c>
      <c r="T58" s="2">
        <f t="array" aca="1" ref="T58" ca="1">IF(P23=C23,SUM(IF(($BR$30:$BR$38=C23)*($BS$29:$CA$29=P$25),$BS$30:$CA$38)),0)</f>
        <v>0</v>
      </c>
      <c r="U58" s="4">
        <f t="array" aca="1" ref="U58" ca="1">IF(Q23=C23,SUM(IF(($BR$30:$BR$38=C23)*($BS$29:$CA$29=Q$17),$BS$30:$CA$38)),0)</f>
        <v>0</v>
      </c>
      <c r="V58" s="2">
        <f t="array" aca="1" ref="V58" ca="1">IF(Q23=C23,SUM(IF(($BR$30:$BR$38=C23)*($BS$29:$CA$29=Q$18),$BS$30:$CA$38)),0)</f>
        <v>0</v>
      </c>
      <c r="W58" s="2">
        <f t="array" aca="1" ref="W58" ca="1">IF(Q23=C23,SUM(IF(($BR$30:$BR$38=C23)*($BS$29:$CA$29=Q$19),$BS$30:$CA$38)),0)</f>
        <v>0</v>
      </c>
      <c r="X58" s="2">
        <f t="array" aca="1" ref="X58" ca="1">IF(Q23=C23,SUM(IF(($BR$30:$BR$38=C23)*($BS$29:$CA$29=Q$20),$BS$30:$CA$38)),0)</f>
        <v>0</v>
      </c>
      <c r="Y58" s="2">
        <f t="array" aca="1" ref="Y58" ca="1">IF(Q23=C23,SUM(IF(($BR$30:$BR$38=C23)*($BS$29:$CA$29=Q$21),$BS$30:$CA$38)),0)</f>
        <v>0</v>
      </c>
      <c r="Z58" s="2">
        <f t="array" aca="1" ref="Z58" ca="1">IF(Q23=C23,SUM(IF(($BR$30:$BR$38=C23)*($BS$29:$CA$29=Q$22),$BS$30:$CA$38)),0)</f>
        <v>0</v>
      </c>
      <c r="AA58" s="2">
        <f t="array" aca="1" ref="AA58" ca="1">IF(Q23=C23,SUM(IF(($BR$30:$BR$38=C23)*($BS$29:$CA$29=Q$24),$BS$30:$CA$38)),0)</f>
        <v>0</v>
      </c>
      <c r="AB58" s="2">
        <f t="array" aca="1" ref="AB58" ca="1">IF(Q23=C23,SUM(IF(($BR$30:$BR$38=C23)*($BS$29:$CA$29=Q$25),$BS$30:$CA$38)),0)</f>
        <v>0</v>
      </c>
      <c r="AC58" s="4">
        <f t="array" aca="1" ref="AC58" ca="1">IF(R23=C23,SUM(IF(($BR$30:$BR$38=C23)*($BS$29:$CA$29=R$17),$BS$30:$CA$38)),0)</f>
        <v>0</v>
      </c>
      <c r="AD58" s="2">
        <f t="array" aca="1" ref="AD58" ca="1">IF(R23=C23,SUM(IF(($BR$30:$BR$38=C23)*($BS$29:$CA$29=R$18),$BS$30:$CA$38)),0)</f>
        <v>0</v>
      </c>
      <c r="AE58" s="2">
        <f t="array" aca="1" ref="AE58" ca="1">IF(R23=C23,SUM(IF(($BR$30:$BR$38=C23)*($BS$29:$CA$29=R$19),$BS$30:$CA$38)),0)</f>
        <v>0</v>
      </c>
      <c r="AF58" s="2">
        <f t="array" aca="1" ref="AF58" ca="1">IF(R23=C23,SUM(IF(($BR$30:$BR$38=C23)*($BS$29:$CA$29=R$20),$BS$30:$CA$38)),0)</f>
        <v>0</v>
      </c>
      <c r="AG58" s="2">
        <f t="array" aca="1" ref="AG58" ca="1">IF(R23=C23,SUM(IF(($BR$30:$BR$38=C23)*($BS$29:$CA$29=R$21),$BS$30:$CA$38)),0)</f>
        <v>0</v>
      </c>
      <c r="AH58" s="2">
        <f t="array" aca="1" ref="AH58" ca="1">IF(R23=C23,SUM(IF(($BR$30:$BR$38=C23)*($BS$29:$CA$29=R$22),$BS$30:$CA$38)),0)</f>
        <v>0</v>
      </c>
      <c r="AI58" s="2">
        <f t="array" aca="1" ref="AI58" ca="1">IF(R23=C23,SUM(IF(($BR$30:$BR$38=C23)*($BS$29:$CA$29=R$24),$BS$30:$CA$38)),0)</f>
        <v>0</v>
      </c>
      <c r="AJ58" s="2">
        <f t="array" aca="1" ref="AJ58" ca="1">IF(R23=C23,SUM(IF(($BR$30:$BR$38=C23)*($BS$29:$CA$29=R$25),$BS$30:$CA$38)),0)</f>
        <v>0</v>
      </c>
      <c r="AK58" s="4">
        <f t="array" aca="1" ref="AK58" ca="1">IF(S23=C23,SUM(IF(($BR$30:$BR$38=C23)*($BS$29:$CA$29=S$17),$BS$30:$CA$38)),0)</f>
        <v>0</v>
      </c>
      <c r="AL58" s="2">
        <f t="array" aca="1" ref="AL58" ca="1">IF(S23=C23,SUM(IF(($BR$30:$BR$38=C23)*($BS$29:$CA$29=S$18),$BS$30:$CA$38)),0)</f>
        <v>0</v>
      </c>
      <c r="AM58" s="2">
        <f t="array" aca="1" ref="AM58" ca="1">IF(S23=C23,SUM(IF(($BR$30:$BR$38=C23)*($BS$29:$CA$29=S$19),$BS$30:$CA$38)),0)</f>
        <v>0</v>
      </c>
      <c r="AN58" s="2">
        <f t="array" aca="1" ref="AN58" ca="1">IF(S23=C23,SUM(IF(($BR$30:$BR$38=C23)*($BS$29:$CA$29=S$20),$BS$30:$CA$38)),0)</f>
        <v>0</v>
      </c>
      <c r="AO58" s="2">
        <f t="array" aca="1" ref="AO58" ca="1">IF(S23=C23,SUM(IF(($BR$30:$BR$38=C23)*($BS$29:$CA$29=S$21),$BS$30:$CA$38)),0)</f>
        <v>0</v>
      </c>
      <c r="AP58" s="2">
        <f t="array" aca="1" ref="AP58" ca="1">IF(S23=C23,SUM(IF(($BR$30:$BR$38=C23)*($BS$29:$CA$29=S$22),$BS$30:$CA$38)),0)</f>
        <v>0</v>
      </c>
      <c r="AQ58" s="2">
        <f t="array" aca="1" ref="AQ58" ca="1">IF(S23=C23,SUM(IF(($BR$30:$BR$38=C23)*($BS$29:$CA$29=S$24),$BS$30:$CA$38)),0)</f>
        <v>0</v>
      </c>
      <c r="AR58" s="2">
        <f t="array" aca="1" ref="AR58" ca="1">IF(S23=C23,SUM(IF(($BR$30:$BR$38=C23)*($BS$29:$CA$29=S$25),$BS$30:$CA$38)),0)</f>
        <v>0</v>
      </c>
      <c r="AS58" s="4">
        <f t="array" aca="1" ref="AS58" ca="1">IF(T23=C23,SUM(IF(($BR$30:$BR$38=C23)*($BS$29:$CA$29=T$17),$BS$30:$CA$38)),0)</f>
        <v>0</v>
      </c>
      <c r="AT58" s="2">
        <f t="array" aca="1" ref="AT58" ca="1">IF(T23=C23,SUM(IF(($BR$30:$BR$38=C23)*($BS$29:$CA$29=T$18),$BS$30:$CA$38)),0)</f>
        <v>0</v>
      </c>
      <c r="AU58" s="2">
        <f t="array" aca="1" ref="AU58" ca="1">IF(T23=C23,SUM(IF(($BR$30:$BR$38=C23)*($BS$29:$CA$29=T$19),$BS$30:$CA$38)),0)</f>
        <v>0</v>
      </c>
      <c r="AV58" s="2">
        <f t="array" aca="1" ref="AV58" ca="1">IF(T23=C23,SUM(IF(($BR$30:$BR$38=C23)*($BS$29:$CA$29=T$20),$BS$30:$CA$38)),0)</f>
        <v>0</v>
      </c>
      <c r="AW58" s="2">
        <f t="array" aca="1" ref="AW58" ca="1">IF(T23=C23,SUM(IF(($BR$30:$BR$38=C23)*($BS$29:$CA$29=T$21),$BS$30:$CA$38)),0)</f>
        <v>0</v>
      </c>
      <c r="AX58" s="2">
        <f t="array" aca="1" ref="AX58" ca="1">IF(T23=C23,SUM(IF(($BR$30:$BR$38=C23)*($BS$29:$CA$29=T$22),$BS$30:$CA$38)),0)</f>
        <v>0</v>
      </c>
      <c r="AY58" s="2">
        <f t="array" aca="1" ref="AY58" ca="1">IF(T23=C23,SUM(IF(($BR$30:$BR$38=C23)*($BS$29:$CA$29=T$24),$BS$30:$CA$38)),0)</f>
        <v>0</v>
      </c>
      <c r="AZ58" s="2">
        <f t="array" aca="1" ref="AZ58" ca="1">IF(T23=C23,SUM(IF(($BR$30:$BR$38=C23)*($BS$29:$CA$29=T$25),$BS$30:$CA$38)),0)</f>
        <v>0</v>
      </c>
      <c r="BA58" s="4">
        <f t="array" aca="1" ref="BA58" ca="1">IF(U23=C23,SUM(IF(($BR$30:$BR$38=C23)*($BS$29:$CA$29=U$17),$BS$30:$CA$38)),0)</f>
        <v>0</v>
      </c>
      <c r="BB58" s="2">
        <f t="array" aca="1" ref="BB58" ca="1">IF(U23=C23,SUM(IF(($BR$30:$BR$38=C23)*($BS$29:$CA$29=U$18),$BS$30:$CA$38)),0)</f>
        <v>0</v>
      </c>
      <c r="BC58" s="2">
        <f t="array" aca="1" ref="BC58" ca="1">IF(U23=C23,SUM(IF(($BR$30:$BR$38=C23)*($BS$29:$CA$29=U$19),$BS$30:$CA$38)),0)</f>
        <v>0</v>
      </c>
      <c r="BD58" s="2">
        <f t="array" aca="1" ref="BD58" ca="1">IF(U23=C23,SUM(IF(($BR$30:$BR$38=C23)*($BS$29:$CA$29=U$20),$BS$30:$CA$38)),0)</f>
        <v>0</v>
      </c>
      <c r="BE58" s="2">
        <f t="array" aca="1" ref="BE58" ca="1">IF(U23=C23,SUM(IF(($BR$30:$BR$38=C23)*($BS$29:$CA$29=U$21),$BS$30:$CA$38)),0)</f>
        <v>0</v>
      </c>
      <c r="BF58" s="2">
        <f t="array" aca="1" ref="BF58" ca="1">IF(U23=C23,SUM(IF(($BR$30:$BR$38=C23)*($BS$29:$CA$29=U$22),$BS$30:$CA$38)),0)</f>
        <v>0</v>
      </c>
      <c r="BG58" s="2">
        <f t="array" aca="1" ref="BG58" ca="1">IF(U23=C23,SUM(IF(($BR$30:$BR$38=C23)*($BS$29:$CA$29=U$24),$BS$30:$CA$38)),0)</f>
        <v>0</v>
      </c>
      <c r="BH58" s="2">
        <f t="array" aca="1" ref="BH58" ca="1">IF(U23=C23,SUM(IF(($BR$30:$BR$38=C23)*($BS$29:$CA$29=U$25),$BS$30:$CA$38)),0)</f>
        <v>0</v>
      </c>
      <c r="BI58" s="4">
        <f t="array" aca="1" ref="BI58" ca="1">IF(V23=C23,SUM(IF(($BR$30:$BR$38=C23)*($BS$29:$CA$29=V$17),$BS$30:$CA$38)),0)</f>
        <v>0</v>
      </c>
      <c r="BJ58" s="2">
        <f t="array" aca="1" ref="BJ58" ca="1">IF(V23=C23,SUM(IF(($BR$30:$BR$38=C23)*($BS$29:$CA$29=V$18),$BS$30:$CA$38)),0)</f>
        <v>0</v>
      </c>
      <c r="BK58" s="2">
        <f t="array" aca="1" ref="BK58" ca="1">IF(V23=C23,SUM(IF(($BR$30:$BR$38=C23)*($BS$29:$CA$29=V$19),$BS$30:$CA$38)),0)</f>
        <v>0</v>
      </c>
      <c r="BL58" s="2">
        <f t="array" aca="1" ref="BL58" ca="1">IF(V23=C23,SUM(IF(($BR$30:$BR$38=C23)*($BS$29:$CA$29=V$20),$BS$30:$CA$38)),0)</f>
        <v>0</v>
      </c>
      <c r="BM58" s="2">
        <f t="array" aca="1" ref="BM58" ca="1">IF(V23=C23,SUM(IF(($BR$30:$BR$38=C23)*($BS$29:$CA$29=V$21),$BS$30:$CA$38)),0)</f>
        <v>0</v>
      </c>
      <c r="BN58" s="2">
        <f t="array" aca="1" ref="BN58" ca="1">IF(V23=C23,SUM(IF(($BR$30:$BR$38=C23)*($BS$29:$CA$29=V$22),$BS$30:$CA$38)),0)</f>
        <v>0</v>
      </c>
      <c r="BO58" s="2">
        <f t="array" aca="1" ref="BO58" ca="1">IF(V23=C23,SUM(IF(($BR$30:$BR$38=C23)*($BS$29:$CA$29=V$24),$BS$30:$CA$38)),0)</f>
        <v>0</v>
      </c>
      <c r="BP58" s="13">
        <f t="array" aca="1" ref="BP58" ca="1">IF(V23=C23,SUM(IF(($BR$30:$BR$38=C23)*($BS$29:$CA$29=V$25),$BS$30:$CA$38)),0)</f>
        <v>0</v>
      </c>
      <c r="BR58" s="2" t="str">
        <f t="shared" si="61"/>
        <v/>
      </c>
      <c r="BS58" s="7">
        <f t="shared" ca="1" si="63"/>
        <v>0</v>
      </c>
      <c r="BT58" s="7">
        <f t="shared" ca="1" si="63"/>
        <v>0</v>
      </c>
      <c r="BU58" s="7">
        <f t="shared" ca="1" si="63"/>
        <v>0</v>
      </c>
      <c r="BV58" s="7">
        <f ca="1">SUMIFS($AE$64:$AE$135,$V$64:$V$135,$BR58,$W$64:$W$135,BV$51)+SUMIFS($AF$64:$AF$135,$W$64:$W$135,$BR58,$V$64:$V$135,BV$51)</f>
        <v>0</v>
      </c>
      <c r="BW58" s="7">
        <f ca="1">SUMIFS($AE$64:$AE$135,$V$64:$V$135,$BR58,$W$64:$W$135,BW$51)+SUMIFS($AF$64:$AF$135,$W$64:$W$135,$BR58,$V$64:$V$135,BW$51)</f>
        <v>0</v>
      </c>
      <c r="BX58" s="7">
        <f ca="1">SUMIFS($AE$64:$AE$135,$V$64:$V$135,$BR58,$W$64:$W$135,BX$51)+SUMIFS($AF$64:$AF$135,$W$64:$W$135,$BR58,$V$64:$V$135,BX$51)</f>
        <v>0</v>
      </c>
      <c r="BY58" s="5"/>
      <c r="BZ58" s="6">
        <f t="shared" ca="1" si="62"/>
        <v>0</v>
      </c>
      <c r="CA58" s="6">
        <f t="shared" ca="1" si="62"/>
        <v>0</v>
      </c>
    </row>
    <row r="59" spans="2:79" s="2" customFormat="1" x14ac:dyDescent="0.25">
      <c r="E59" s="12">
        <f t="array" aca="1" ref="E59" ca="1">IF(O24=C24,SUM(IF(($BR$30:$BR$38=C24)*($BS$29:$CA$29=O$17),$BS$30:$CA$38)),0)</f>
        <v>0</v>
      </c>
      <c r="F59" s="2">
        <f t="array" aca="1" ref="F59" ca="1">IF(O24=C24,SUM(IF(($BR$30:$BR$38=C24)*($BS$29:$CA$29=O$18),$BS$30:$CA$38)),0)</f>
        <v>0</v>
      </c>
      <c r="G59" s="2">
        <f t="array" aca="1" ref="G59" ca="1">IF(O24=C24,SUM(IF(($BR$30:$BR$38=C24)*($BS$29:$CA$29=O$19),$BS$30:$CA$38)),0)</f>
        <v>0</v>
      </c>
      <c r="H59" s="2">
        <f t="array" aca="1" ref="H59" ca="1">IF(O24=C24,SUM(IF(($BR$30:$BR$38=C24)*($BS$29:$CA$29=O$20),$BS$30:$CA$38)),0)</f>
        <v>0</v>
      </c>
      <c r="I59" s="2">
        <f t="array" aca="1" ref="I59" ca="1">IF(O24=C24,SUM(IF(($BR$30:$BR$38=C24)*($BS$29:$CA$29=O$21),$BS$30:$CA$38)),0)</f>
        <v>0</v>
      </c>
      <c r="J59" s="2">
        <f t="array" aca="1" ref="J59" ca="1">IF(O24=C24,SUM(IF(($BR$30:$BR$38=C24)*($BS$29:$CA$29=O$22),$BS$30:$CA$38)),0)</f>
        <v>0</v>
      </c>
      <c r="K59" s="2">
        <f t="array" aca="1" ref="K59" ca="1">IF(O24=C24,SUM(IF(($BR$30:$BR$38=C24)*($BS$29:$CA$29=O$23),$BS$30:$CA$38)),0)</f>
        <v>0</v>
      </c>
      <c r="L59" s="2">
        <f t="array" aca="1" ref="L59" ca="1">IF(O24=C24,SUM(IF(($BR$30:$BR$38=C24)*($BS$29:$CA$29=O$25),$BS$30:$CA$38)),0)</f>
        <v>0</v>
      </c>
      <c r="M59" s="4">
        <f t="array" aca="1" ref="M59" ca="1">IF(P24=C24,SUM(IF(($BR$30:$BR$38=C24)*($BS$29:$CA$29=P$17),$BS$30:$CA$38)),0)</f>
        <v>0</v>
      </c>
      <c r="N59" s="2">
        <f t="array" aca="1" ref="N59" ca="1">IF(P24=C24,SUM(IF(($BR$30:$BR$38=C24)*($BS$29:$CA$29=P$18),$BS$30:$CA$38)),0)</f>
        <v>0</v>
      </c>
      <c r="O59" s="2">
        <f t="array" aca="1" ref="O59" ca="1">IF(P24=C24,SUM(IF(($BR$30:$BR$38=C24)*($BS$29:$CA$29=P$19),$BS$30:$CA$38)),0)</f>
        <v>0</v>
      </c>
      <c r="P59" s="2">
        <f t="array" aca="1" ref="P59" ca="1">IF(P24=C24,SUM(IF(($BR$30:$BR$38=C24)*($BS$29:$CA$29=P$20),$BS$30:$CA$38)),0)</f>
        <v>0</v>
      </c>
      <c r="Q59" s="2">
        <f t="array" aca="1" ref="Q59" ca="1">IF(P24=C24,SUM(IF(($BR$30:$BR$38=C24)*($BS$29:$CA$29=P$21),$BS$30:$CA$38)),0)</f>
        <v>0</v>
      </c>
      <c r="R59" s="2">
        <f t="array" aca="1" ref="R59" ca="1">IF(P24=C24,SUM(IF(($BR$30:$BR$38=C24)*($BS$29:$CA$29=P$22),$BS$30:$CA$38)),0)</f>
        <v>0</v>
      </c>
      <c r="S59" s="2">
        <f t="array" aca="1" ref="S59" ca="1">IF(P24=C24,SUM(IF(($BR$30:$BR$38=C24)*($BS$29:$CA$29=P$23),$BS$30:$CA$38)),0)</f>
        <v>0</v>
      </c>
      <c r="T59" s="2">
        <f t="array" aca="1" ref="T59" ca="1">IF(P24=C24,SUM(IF(($BR$30:$BR$38=C24)*($BS$29:$CA$29=P$25),$BS$30:$CA$38)),0)</f>
        <v>0</v>
      </c>
      <c r="U59" s="4">
        <f t="array" aca="1" ref="U59" ca="1">IF(Q24=C24,SUM(IF(($BR$30:$BR$38=C24)*($BS$29:$CA$29=Q$17),$BS$30:$CA$38)),0)</f>
        <v>0</v>
      </c>
      <c r="V59" s="2">
        <f t="array" aca="1" ref="V59" ca="1">IF(Q24=C24,SUM(IF(($BR$30:$BR$38=C24)*($BS$29:$CA$29=Q$18),$BS$30:$CA$38)),0)</f>
        <v>0</v>
      </c>
      <c r="W59" s="2">
        <f t="array" aca="1" ref="W59" ca="1">IF(Q24=C24,SUM(IF(($BR$30:$BR$38=C24)*($BS$29:$CA$29=Q$19),$BS$30:$CA$38)),0)</f>
        <v>0</v>
      </c>
      <c r="X59" s="2">
        <f t="array" aca="1" ref="X59" ca="1">IF(Q24=C24,SUM(IF(($BR$30:$BR$38=C24)*($BS$29:$CA$29=Q$20),$BS$30:$CA$38)),0)</f>
        <v>0</v>
      </c>
      <c r="Y59" s="2">
        <f t="array" aca="1" ref="Y59" ca="1">IF(Q24=C24,SUM(IF(($BR$30:$BR$38=C24)*($BS$29:$CA$29=Q$21),$BS$30:$CA$38)),0)</f>
        <v>0</v>
      </c>
      <c r="Z59" s="2">
        <f t="array" aca="1" ref="Z59" ca="1">IF(Q24=C24,SUM(IF(($BR$30:$BR$38=C24)*($BS$29:$CA$29=Q$22),$BS$30:$CA$38)),0)</f>
        <v>0</v>
      </c>
      <c r="AA59" s="2">
        <f t="array" aca="1" ref="AA59" ca="1">IF(Q24=C24,SUM(IF(($BR$30:$BR$38=C24)*($BS$29:$CA$29=Q$23),$BS$30:$CA$38)),0)</f>
        <v>0</v>
      </c>
      <c r="AB59" s="2">
        <f t="array" aca="1" ref="AB59" ca="1">IF(Q24=C24,SUM(IF(($BR$30:$BR$38=C24)*($BS$29:$CA$29=Q$25),$BS$30:$CA$38)),0)</f>
        <v>0</v>
      </c>
      <c r="AC59" s="4">
        <f t="array" aca="1" ref="AC59" ca="1">IF(R24=C24,SUM(IF(($BR$30:$BR$38=C24)*($BS$29:$CA$29=R$17),$BS$30:$CA$38)),0)</f>
        <v>0</v>
      </c>
      <c r="AD59" s="2">
        <f t="array" aca="1" ref="AD59" ca="1">IF(R24=C24,SUM(IF(($BR$30:$BR$38=C24)*($BS$29:$CA$29=R$18),$BS$30:$CA$38)),0)</f>
        <v>0</v>
      </c>
      <c r="AE59" s="2">
        <f t="array" aca="1" ref="AE59" ca="1">IF(R24=C24,SUM(IF(($BR$30:$BR$38=C24)*($BS$29:$CA$29=R$19),$BS$30:$CA$38)),0)</f>
        <v>0</v>
      </c>
      <c r="AF59" s="2">
        <f t="array" aca="1" ref="AF59" ca="1">IF(R24=C24,SUM(IF(($BR$30:$BR$38=C24)*($BS$29:$CA$29=R$20),$BS$30:$CA$38)),0)</f>
        <v>0</v>
      </c>
      <c r="AG59" s="2">
        <f t="array" aca="1" ref="AG59" ca="1">IF(R24=C24,SUM(IF(($BR$30:$BR$38=C24)*($BS$29:$CA$29=R$21),$BS$30:$CA$38)),0)</f>
        <v>0</v>
      </c>
      <c r="AH59" s="2">
        <f t="array" aca="1" ref="AH59" ca="1">IF(R24=C24,SUM(IF(($BR$30:$BR$38=C24)*($BS$29:$CA$29=R$22),$BS$30:$CA$38)),0)</f>
        <v>0</v>
      </c>
      <c r="AI59" s="2">
        <f t="array" aca="1" ref="AI59" ca="1">IF(R24=C24,SUM(IF(($BR$30:$BR$38=C24)*($BS$29:$CA$29=R$23),$BS$30:$CA$38)),0)</f>
        <v>0</v>
      </c>
      <c r="AJ59" s="2">
        <f t="array" aca="1" ref="AJ59" ca="1">IF(R24=C24,SUM(IF(($BR$30:$BR$38=C24)*($BS$29:$CA$29=R$25),$BS$30:$CA$38)),0)</f>
        <v>0</v>
      </c>
      <c r="AK59" s="4">
        <f t="array" aca="1" ref="AK59" ca="1">IF(S24=C24,SUM(IF(($BR$30:$BR$38=C24)*($BS$29:$CA$29=S$17),$BS$30:$CA$38)),0)</f>
        <v>0</v>
      </c>
      <c r="AL59" s="2">
        <f t="array" aca="1" ref="AL59" ca="1">IF(S24=C24,SUM(IF(($BR$30:$BR$38=C24)*($BS$29:$CA$29=S$18),$BS$30:$CA$38)),0)</f>
        <v>0</v>
      </c>
      <c r="AM59" s="2">
        <f t="array" aca="1" ref="AM59" ca="1">IF(S24=C24,SUM(IF(($BR$30:$BR$38=C24)*($BS$29:$CA$29=S$19),$BS$30:$CA$38)),0)</f>
        <v>0</v>
      </c>
      <c r="AN59" s="2">
        <f t="array" aca="1" ref="AN59" ca="1">IF(S24=C24,SUM(IF(($BR$30:$BR$38=C24)*($BS$29:$CA$29=S$20),$BS$30:$CA$38)),0)</f>
        <v>0</v>
      </c>
      <c r="AO59" s="2">
        <f t="array" aca="1" ref="AO59" ca="1">IF(S24=C24,SUM(IF(($BR$30:$BR$38=C24)*($BS$29:$CA$29=S$21),$BS$30:$CA$38)),0)</f>
        <v>0</v>
      </c>
      <c r="AP59" s="2">
        <f t="array" aca="1" ref="AP59" ca="1">IF(S24=C24,SUM(IF(($BR$30:$BR$38=C24)*($BS$29:$CA$29=S$22),$BS$30:$CA$38)),0)</f>
        <v>0</v>
      </c>
      <c r="AQ59" s="2">
        <f t="array" aca="1" ref="AQ59" ca="1">IF(S24=C24,SUM(IF(($BR$30:$BR$38=C24)*($BS$29:$CA$29=S$23),$BS$30:$CA$38)),0)</f>
        <v>0</v>
      </c>
      <c r="AR59" s="2">
        <f t="array" aca="1" ref="AR59" ca="1">IF(S24=C24,SUM(IF(($BR$30:$BR$38=C24)*($BS$29:$CA$29=S$25),$BS$30:$CA$38)),0)</f>
        <v>0</v>
      </c>
      <c r="AS59" s="4">
        <f t="array" aca="1" ref="AS59" ca="1">IF(T24=C24,SUM(IF(($BR$30:$BR$38=C24)*($BS$29:$CA$29=T$17),$BS$30:$CA$38)),0)</f>
        <v>0</v>
      </c>
      <c r="AT59" s="2">
        <f t="array" aca="1" ref="AT59" ca="1">IF(T24=C24,SUM(IF(($BR$30:$BR$38=C24)*($BS$29:$CA$29=T$18),$BS$30:$CA$38)),0)</f>
        <v>0</v>
      </c>
      <c r="AU59" s="2">
        <f t="array" aca="1" ref="AU59" ca="1">IF(T24=C24,SUM(IF(($BR$30:$BR$38=C24)*($BS$29:$CA$29=T$19),$BS$30:$CA$38)),0)</f>
        <v>0</v>
      </c>
      <c r="AV59" s="2">
        <f t="array" aca="1" ref="AV59" ca="1">IF(T24=C24,SUM(IF(($BR$30:$BR$38=C24)*($BS$29:$CA$29=T$20),$BS$30:$CA$38)),0)</f>
        <v>0</v>
      </c>
      <c r="AW59" s="2">
        <f t="array" aca="1" ref="AW59" ca="1">IF(T24=C24,SUM(IF(($BR$30:$BR$38=C24)*($BS$29:$CA$29=T$21),$BS$30:$CA$38)),0)</f>
        <v>0</v>
      </c>
      <c r="AX59" s="2">
        <f t="array" aca="1" ref="AX59" ca="1">IF(T24=C24,SUM(IF(($BR$30:$BR$38=C24)*($BS$29:$CA$29=T$22),$BS$30:$CA$38)),0)</f>
        <v>0</v>
      </c>
      <c r="AY59" s="2">
        <f t="array" aca="1" ref="AY59" ca="1">IF(T24=C24,SUM(IF(($BR$30:$BR$38=C24)*($BS$29:$CA$29=T$23),$BS$30:$CA$38)),0)</f>
        <v>0</v>
      </c>
      <c r="AZ59" s="2">
        <f t="array" aca="1" ref="AZ59" ca="1">IF(T24=C24,SUM(IF(($BR$30:$BR$38=C24)*($BS$29:$CA$29=T$25),$BS$30:$CA$38)),0)</f>
        <v>0</v>
      </c>
      <c r="BA59" s="4">
        <f t="array" aca="1" ref="BA59" ca="1">IF(U24=C24,SUM(IF(($BR$30:$BR$38=C24)*($BS$29:$CA$29=U$17),$BS$30:$CA$38)),0)</f>
        <v>0</v>
      </c>
      <c r="BB59" s="2">
        <f t="array" aca="1" ref="BB59" ca="1">IF(U24=C24,SUM(IF(($BR$30:$BR$38=C24)*($BS$29:$CA$29=U$18),$BS$30:$CA$38)),0)</f>
        <v>0</v>
      </c>
      <c r="BC59" s="2">
        <f t="array" aca="1" ref="BC59" ca="1">IF(U24=C24,SUM(IF(($BR$30:$BR$38=C24)*($BS$29:$CA$29=U$19),$BS$30:$CA$38)),0)</f>
        <v>0</v>
      </c>
      <c r="BD59" s="2">
        <f t="array" aca="1" ref="BD59" ca="1">IF(U24=C24,SUM(IF(($BR$30:$BR$38=C24)*($BS$29:$CA$29=U$20),$BS$30:$CA$38)),0)</f>
        <v>0</v>
      </c>
      <c r="BE59" s="2">
        <f t="array" aca="1" ref="BE59" ca="1">IF(U24=C24,SUM(IF(($BR$30:$BR$38=C24)*($BS$29:$CA$29=U$21),$BS$30:$CA$38)),0)</f>
        <v>0</v>
      </c>
      <c r="BF59" s="2">
        <f t="array" aca="1" ref="BF59" ca="1">IF(U24=C24,SUM(IF(($BR$30:$BR$38=C24)*($BS$29:$CA$29=U$22),$BS$30:$CA$38)),0)</f>
        <v>0</v>
      </c>
      <c r="BG59" s="2">
        <f t="array" aca="1" ref="BG59" ca="1">IF(U24=C24,SUM(IF(($BR$30:$BR$38=C24)*($BS$29:$CA$29=U$23),$BS$30:$CA$38)),0)</f>
        <v>0</v>
      </c>
      <c r="BH59" s="2">
        <f t="array" aca="1" ref="BH59" ca="1">IF(U24=C24,SUM(IF(($BR$30:$BR$38=C24)*($BS$29:$CA$29=U$25),$BS$30:$CA$38)),0)</f>
        <v>0</v>
      </c>
      <c r="BI59" s="4">
        <f t="array" aca="1" ref="BI59" ca="1">IF(V24=C24,SUM(IF(($BR$30:$BR$38=C24)*($BS$29:$CA$29=V$17),$BS$30:$CA$38)),0)</f>
        <v>0</v>
      </c>
      <c r="BJ59" s="2">
        <f t="array" aca="1" ref="BJ59" ca="1">IF(V24=C24,SUM(IF(($BR$30:$BR$38=C24)*($BS$29:$CA$29=V$18),$BS$30:$CA$38)),0)</f>
        <v>0</v>
      </c>
      <c r="BK59" s="2">
        <f t="array" aca="1" ref="BK59" ca="1">IF(V24=C24,SUM(IF(($BR$30:$BR$38=C24)*($BS$29:$CA$29=V$19),$BS$30:$CA$38)),0)</f>
        <v>0</v>
      </c>
      <c r="BL59" s="2">
        <f t="array" aca="1" ref="BL59" ca="1">IF(V24=C24,SUM(IF(($BR$30:$BR$38=C24)*($BS$29:$CA$29=V$20),$BS$30:$CA$38)),0)</f>
        <v>0</v>
      </c>
      <c r="BM59" s="2">
        <f t="array" aca="1" ref="BM59" ca="1">IF(V24=C24,SUM(IF(($BR$30:$BR$38=C24)*($BS$29:$CA$29=V$21),$BS$30:$CA$38)),0)</f>
        <v>0</v>
      </c>
      <c r="BN59" s="2">
        <f t="array" aca="1" ref="BN59" ca="1">IF(V24=C24,SUM(IF(($BR$30:$BR$38=C24)*($BS$29:$CA$29=V$22),$BS$30:$CA$38)),0)</f>
        <v>0</v>
      </c>
      <c r="BO59" s="2">
        <f t="array" aca="1" ref="BO59" ca="1">IF(V24=C24,SUM(IF(($BR$30:$BR$38=C24)*($BS$29:$CA$29=V$23),$BS$30:$CA$38)),0)</f>
        <v>0</v>
      </c>
      <c r="BP59" s="13">
        <f t="array" aca="1" ref="BP59" ca="1">IF(V24=C24,SUM(IF(($BR$30:$BR$38=C24)*($BS$29:$CA$29=V$25),$BS$30:$CA$38)),0)</f>
        <v>0</v>
      </c>
      <c r="BR59" s="2" t="str">
        <f t="shared" si="61"/>
        <v/>
      </c>
      <c r="BS59" s="7">
        <f t="shared" ca="1" si="63"/>
        <v>0</v>
      </c>
      <c r="BT59" s="7">
        <f t="shared" ca="1" si="63"/>
        <v>0</v>
      </c>
      <c r="BU59" s="7">
        <f t="shared" ca="1" si="63"/>
        <v>0</v>
      </c>
      <c r="BV59" s="7">
        <f ca="1">SUMIFS($AE$64:$AE$135,$V$64:$V$135,$BR59,$W$64:$W$135,BV$51)+SUMIFS($AF$64:$AF$135,$W$64:$W$135,$BR59,$V$64:$V$135,BV$51)</f>
        <v>0</v>
      </c>
      <c r="BW59" s="7">
        <f ca="1">SUMIFS($AE$64:$AE$135,$V$64:$V$135,$BR59,$W$64:$W$135,BW$51)+SUMIFS($AF$64:$AF$135,$W$64:$W$135,$BR59,$V$64:$V$135,BW$51)</f>
        <v>0</v>
      </c>
      <c r="BX59" s="7">
        <f ca="1">SUMIFS($AE$64:$AE$135,$V$64:$V$135,$BR59,$W$64:$W$135,BX$51)+SUMIFS($AF$64:$AF$135,$W$64:$W$135,$BR59,$V$64:$V$135,BX$51)</f>
        <v>0</v>
      </c>
      <c r="BY59" s="7">
        <f ca="1">SUMIFS($AE$64:$AE$135,$V$64:$V$135,$BR59,$W$64:$W$135,BY$51)+SUMIFS($AF$64:$AF$135,$W$64:$W$135,$BR59,$V$64:$V$135,BY$51)</f>
        <v>0</v>
      </c>
      <c r="BZ59" s="5"/>
      <c r="CA59" s="6">
        <f ca="1">SUMIFS($AE$64:$AE$135,$V$64:$V$135,$BR59,$W$64:$W$135,CA$51)+SUMIFS($AF$64:$AF$135,$W$64:$W$135,$BR59,$V$64:$V$135,CA$51)</f>
        <v>0</v>
      </c>
    </row>
    <row r="60" spans="2:79" s="2" customFormat="1" ht="12" thickBot="1" x14ac:dyDescent="0.3">
      <c r="E60" s="14">
        <f t="array" aca="1" ref="E60" ca="1">IF(O25=C25,SUM(IF(($BR$30:$BR$38=C25)*($BS$29:$CA$29=O$17),$BS$30:$CA$38)),0)</f>
        <v>0</v>
      </c>
      <c r="F60" s="15">
        <f t="array" aca="1" ref="F60" ca="1">IF(O25=C25,SUM(IF(($BR$30:$BR$38=C25)*($BS$29:$CA$29=O$18),$BS$30:$CA$38)),0)</f>
        <v>0</v>
      </c>
      <c r="G60" s="15">
        <f t="array" aca="1" ref="G60" ca="1">IF(O25=C25,SUM(IF(($BR$30:$BR$38=C25)*($BS$29:$CA$29=O$19),$BS$30:$CA$38)),0)</f>
        <v>0</v>
      </c>
      <c r="H60" s="15">
        <f t="array" aca="1" ref="H60" ca="1">IF(O25=C25,SUM(IF(($BR$30:$BR$38=C25)*($BS$29:$CA$29=O$20),$BS$30:$CA$38)),0)</f>
        <v>0</v>
      </c>
      <c r="I60" s="15">
        <f t="array" aca="1" ref="I60" ca="1">IF(O25=C25,SUM(IF(($BR$30:$BR$38=C25)*($BS$29:$CA$29=O$21),$BS$30:$CA$38)),0)</f>
        <v>0</v>
      </c>
      <c r="J60" s="15">
        <f t="array" aca="1" ref="J60" ca="1">IF(O25=C25,SUM(IF(($BR$30:$BR$38=C25)*($BS$29:$CA$29=O$22),$BS$30:$CA$38)),0)</f>
        <v>0</v>
      </c>
      <c r="K60" s="15">
        <f t="array" aca="1" ref="K60" ca="1">IF(O25=C25,SUM(IF(($BR$30:$BR$38=C25)*($BS$29:$CA$29=O$23),$BS$30:$CA$38)),0)</f>
        <v>0</v>
      </c>
      <c r="L60" s="15">
        <f t="array" aca="1" ref="L60" ca="1">IF(O25=C25,SUM(IF(($BR$30:$BR$38=C25)*($BS$29:$CA$29=O$24),$BS$30:$CA$38)),0)</f>
        <v>0</v>
      </c>
      <c r="M60" s="16">
        <f t="array" aca="1" ref="M60" ca="1">IF(P25=C25,SUM(IF(($BR$30:$BR$38=C25)*($BS$29:$CA$29=P$17),$BS$30:$CA$38)),0)</f>
        <v>0</v>
      </c>
      <c r="N60" s="15">
        <f t="array" aca="1" ref="N60" ca="1">IF(P25=C25,SUM(IF(($BR$30:$BR$38=C25)*($BS$29:$CA$29=P$18),$BS$30:$CA$38)),0)</f>
        <v>0</v>
      </c>
      <c r="O60" s="15">
        <f t="array" aca="1" ref="O60" ca="1">IF(P25=C25,SUM(IF(($BR$30:$BR$38=C25)*($BS$29:$CA$29=P$19),$BS$30:$CA$38)),0)</f>
        <v>0</v>
      </c>
      <c r="P60" s="15">
        <f t="array" aca="1" ref="P60" ca="1">IF(P25=C25,SUM(IF(($BR$30:$BR$38=C25)*($BS$29:$CA$29=P$20),$BS$30:$CA$38)),0)</f>
        <v>0</v>
      </c>
      <c r="Q60" s="15">
        <f t="array" aca="1" ref="Q60" ca="1">IF(P25=C25,SUM(IF(($BR$30:$BR$38=C25)*($BS$29:$CA$29=P$21),$BS$30:$CA$38)),0)</f>
        <v>0</v>
      </c>
      <c r="R60" s="15">
        <f t="array" aca="1" ref="R60" ca="1">IF(P25=C25,SUM(IF(($BR$30:$BR$38=C25)*($BS$29:$CA$29=P$22),$BS$30:$CA$38)),0)</f>
        <v>0</v>
      </c>
      <c r="S60" s="15">
        <f t="array" aca="1" ref="S60" ca="1">IF(P25=C25,SUM(IF(($BR$30:$BR$38=C25)*($BS$29:$CA$29=P$23),$BS$30:$CA$38)),0)</f>
        <v>0</v>
      </c>
      <c r="T60" s="15">
        <f t="array" aca="1" ref="T60" ca="1">IF(P25=C25,SUM(IF(($BR$30:$BR$38=C25)*($BS$29:$CA$29=P$24),$BS$30:$CA$38)),0)</f>
        <v>0</v>
      </c>
      <c r="U60" s="16">
        <f t="array" aca="1" ref="U60" ca="1">IF(Q25=C25,SUM(IF(($BR$30:$BR$38=C25)*($BS$29:$CA$29=Q$17),$BS$30:$CA$38)),0)</f>
        <v>0</v>
      </c>
      <c r="V60" s="15">
        <f t="array" aca="1" ref="V60" ca="1">IF(Q25=C25,SUM(IF(($BR$30:$BR$38=C25)*($BS$29:$CA$29=Q$18),$BS$30:$CA$38)),0)</f>
        <v>0</v>
      </c>
      <c r="W60" s="15">
        <f t="array" aca="1" ref="W60" ca="1">IF(Q25=C25,SUM(IF(($BR$30:$BR$38=C25)*($BS$29:$CA$29=Q$19),$BS$30:$CA$38)),0)</f>
        <v>0</v>
      </c>
      <c r="X60" s="15">
        <f t="array" aca="1" ref="X60" ca="1">IF(Q25=C25,SUM(IF(($BR$30:$BR$38=C25)*($BS$29:$CA$29=Q$20),$BS$30:$CA$38)),0)</f>
        <v>0</v>
      </c>
      <c r="Y60" s="15">
        <f t="array" aca="1" ref="Y60" ca="1">IF(Q25=C25,SUM(IF(($BR$30:$BR$38=C25)*($BS$29:$CA$29=Q$21),$BS$30:$CA$38)),0)</f>
        <v>0</v>
      </c>
      <c r="Z60" s="15">
        <f t="array" aca="1" ref="Z60" ca="1">IF(Q25=C25,SUM(IF(($BR$30:$BR$38=C25)*($BS$29:$CA$29=Q$22),$BS$30:$CA$38)),0)</f>
        <v>0</v>
      </c>
      <c r="AA60" s="15">
        <f t="array" aca="1" ref="AA60" ca="1">IF(Q25=C25,SUM(IF(($BR$30:$BR$38=C25)*($BS$29:$CA$29=Q$23),$BS$30:$CA$38)),0)</f>
        <v>0</v>
      </c>
      <c r="AB60" s="15">
        <f t="array" aca="1" ref="AB60" ca="1">IF(Q25=C25,SUM(IF(($BR$30:$BR$38=C25)*($BS$29:$CA$29=Q$24),$BS$30:$CA$38)),0)</f>
        <v>0</v>
      </c>
      <c r="AC60" s="16">
        <f t="array" aca="1" ref="AC60" ca="1">IF(R25=C25,SUM(IF(($BR$30:$BR$38=C25)*($BS$29:$CA$29=R$17),$BS$30:$CA$38)),0)</f>
        <v>0</v>
      </c>
      <c r="AD60" s="15">
        <f t="array" aca="1" ref="AD60" ca="1">IF(R25=C25,SUM(IF(($BR$30:$BR$38=C25)*($BS$29:$CA$29=R$18),$BS$30:$CA$38)),0)</f>
        <v>0</v>
      </c>
      <c r="AE60" s="15">
        <f t="array" aca="1" ref="AE60" ca="1">IF(R25=C25,SUM(IF(($BR$30:$BR$38=C25)*($BS$29:$CA$29=R$19),$BS$30:$CA$38)),0)</f>
        <v>0</v>
      </c>
      <c r="AF60" s="15">
        <f t="array" aca="1" ref="AF60" ca="1">IF(R25=C25,SUM(IF(($BR$30:$BR$38=C25)*($BS$29:$CA$29=R$20),$BS$30:$CA$38)),0)</f>
        <v>0</v>
      </c>
      <c r="AG60" s="15">
        <f t="array" aca="1" ref="AG60" ca="1">IF(R25=C25,SUM(IF(($BR$30:$BR$38=C25)*($BS$29:$CA$29=R$21),$BS$30:$CA$38)),0)</f>
        <v>0</v>
      </c>
      <c r="AH60" s="15">
        <f t="array" aca="1" ref="AH60" ca="1">IF(R25=C25,SUM(IF(($BR$30:$BR$38=C25)*($BS$29:$CA$29=R$22),$BS$30:$CA$38)),0)</f>
        <v>0</v>
      </c>
      <c r="AI60" s="15">
        <f t="array" aca="1" ref="AI60" ca="1">IF(R25=C25,SUM(IF(($BR$30:$BR$38=C25)*($BS$29:$CA$29=R$23),$BS$30:$CA$38)),0)</f>
        <v>0</v>
      </c>
      <c r="AJ60" s="15">
        <f t="array" aca="1" ref="AJ60" ca="1">IF(R25=C25,SUM(IF(($BR$30:$BR$38=C25)*($BS$29:$CA$29=R$24),$BS$30:$CA$38)),0)</f>
        <v>0</v>
      </c>
      <c r="AK60" s="16">
        <f t="array" aca="1" ref="AK60" ca="1">IF(S25=C25,SUM(IF(($BR$30:$BR$38=C25)*($BS$29:$CA$29=S$17),$BS$30:$CA$38)),0)</f>
        <v>0</v>
      </c>
      <c r="AL60" s="15">
        <f t="array" aca="1" ref="AL60" ca="1">IF(S25=C25,SUM(IF(($BR$30:$BR$38=C25)*($BS$29:$CA$29=S$18),$BS$30:$CA$38)),0)</f>
        <v>0</v>
      </c>
      <c r="AM60" s="15">
        <f t="array" aca="1" ref="AM60" ca="1">IF(S25=C25,SUM(IF(($BR$30:$BR$38=C25)*($BS$29:$CA$29=S$19),$BS$30:$CA$38)),0)</f>
        <v>0</v>
      </c>
      <c r="AN60" s="15">
        <f t="array" aca="1" ref="AN60" ca="1">IF(S25=C25,SUM(IF(($BR$30:$BR$38=C25)*($BS$29:$CA$29=S$20),$BS$30:$CA$38)),0)</f>
        <v>0</v>
      </c>
      <c r="AO60" s="15">
        <f t="array" aca="1" ref="AO60" ca="1">IF(S25=C25,SUM(IF(($BR$30:$BR$38=C25)*($BS$29:$CA$29=S$21),$BS$30:$CA$38)),0)</f>
        <v>0</v>
      </c>
      <c r="AP60" s="15">
        <f t="array" aca="1" ref="AP60" ca="1">IF(S25=C25,SUM(IF(($BR$30:$BR$38=C25)*($BS$29:$CA$29=S$22),$BS$30:$CA$38)),0)</f>
        <v>0</v>
      </c>
      <c r="AQ60" s="15">
        <f t="array" aca="1" ref="AQ60" ca="1">IF(S25=C25,SUM(IF(($BR$30:$BR$38=C25)*($BS$29:$CA$29=S$23),$BS$30:$CA$38)),0)</f>
        <v>0</v>
      </c>
      <c r="AR60" s="15">
        <f t="array" aca="1" ref="AR60" ca="1">IF(S25=C25,SUM(IF(($BR$30:$BR$38=C25)*($BS$29:$CA$29=S$24),$BS$30:$CA$38)),0)</f>
        <v>0</v>
      </c>
      <c r="AS60" s="16">
        <f t="array" aca="1" ref="AS60" ca="1">IF(T25=C25,SUM(IF(($BR$30:$BR$38=C25)*($BS$29:$CA$29=T$17),$BS$30:$CA$38)),0)</f>
        <v>0</v>
      </c>
      <c r="AT60" s="15">
        <f t="array" aca="1" ref="AT60" ca="1">IF(T25=C25,SUM(IF(($BR$30:$BR$38=C25)*($BS$29:$CA$29=T$18),$BS$30:$CA$38)),0)</f>
        <v>0</v>
      </c>
      <c r="AU60" s="15">
        <f t="array" aca="1" ref="AU60" ca="1">IF(T25=C25,SUM(IF(($BR$30:$BR$38=C25)*($BS$29:$CA$29=T$19),$BS$30:$CA$38)),0)</f>
        <v>0</v>
      </c>
      <c r="AV60" s="15">
        <f t="array" aca="1" ref="AV60" ca="1">IF(T25=C25,SUM(IF(($BR$30:$BR$38=C25)*($BS$29:$CA$29=T$20),$BS$30:$CA$38)),0)</f>
        <v>0</v>
      </c>
      <c r="AW60" s="15">
        <f t="array" aca="1" ref="AW60" ca="1">IF(T25=C25,SUM(IF(($BR$30:$BR$38=C25)*($BS$29:$CA$29=T$21),$BS$30:$CA$38)),0)</f>
        <v>0</v>
      </c>
      <c r="AX60" s="15">
        <f t="array" aca="1" ref="AX60" ca="1">IF(T25=C25,SUM(IF(($BR$30:$BR$38=C25)*($BS$29:$CA$29=T$22),$BS$30:$CA$38)),0)</f>
        <v>0</v>
      </c>
      <c r="AY60" s="15">
        <f t="array" aca="1" ref="AY60" ca="1">IF(T25=C25,SUM(IF(($BR$30:$BR$38=C25)*($BS$29:$CA$29=T$23),$BS$30:$CA$38)),0)</f>
        <v>0</v>
      </c>
      <c r="AZ60" s="15">
        <f t="array" aca="1" ref="AZ60" ca="1">IF(T25=C25,SUM(IF(($BR$30:$BR$38=C25)*($BS$29:$CA$29=T$24),$BS$30:$CA$38)),0)</f>
        <v>0</v>
      </c>
      <c r="BA60" s="16">
        <f t="array" aca="1" ref="BA60" ca="1">IF(U25=C25,SUM(IF(($BR$30:$BR$38=C25)*($BS$29:$CA$29=U$17),$BS$30:$CA$38)),0)</f>
        <v>0</v>
      </c>
      <c r="BB60" s="15">
        <f t="array" aca="1" ref="BB60" ca="1">IF(U25=C25,SUM(IF(($BR$30:$BR$38=C25)*($BS$29:$CA$29=U$18),$BS$30:$CA$38)),0)</f>
        <v>0</v>
      </c>
      <c r="BC60" s="15">
        <f t="array" aca="1" ref="BC60" ca="1">IF(U25=C25,SUM(IF(($BR$30:$BR$38=C25)*($BS$29:$CA$29=U$19),$BS$30:$CA$38)),0)</f>
        <v>0</v>
      </c>
      <c r="BD60" s="15">
        <f t="array" aca="1" ref="BD60" ca="1">IF(U25=C25,SUM(IF(($BR$30:$BR$38=C25)*($BS$29:$CA$29=U$20),$BS$30:$CA$38)),0)</f>
        <v>0</v>
      </c>
      <c r="BE60" s="15">
        <f t="array" aca="1" ref="BE60" ca="1">IF(U25=C25,SUM(IF(($BR$30:$BR$38=C25)*($BS$29:$CA$29=U$21),$BS$30:$CA$38)),0)</f>
        <v>0</v>
      </c>
      <c r="BF60" s="15">
        <f t="array" aca="1" ref="BF60" ca="1">IF(U25=C25,SUM(IF(($BR$30:$BR$38=C25)*($BS$29:$CA$29=U$22),$BS$30:$CA$38)),0)</f>
        <v>0</v>
      </c>
      <c r="BG60" s="15">
        <f t="array" aca="1" ref="BG60" ca="1">IF(U25=C25,SUM(IF(($BR$30:$BR$38=C25)*($BS$29:$CA$29=U$23),$BS$30:$CA$38)),0)</f>
        <v>0</v>
      </c>
      <c r="BH60" s="15">
        <f t="array" aca="1" ref="BH60" ca="1">IF(U25=C25,SUM(IF(($BR$30:$BR$38=C25)*($BS$29:$CA$29=U$24),$BS$30:$CA$38)),0)</f>
        <v>0</v>
      </c>
      <c r="BI60" s="16">
        <f t="array" aca="1" ref="BI60" ca="1">IF(V25=C25,SUM(IF(($BR$30:$BR$38=C25)*($BS$29:$CA$29=V$17),$BS$30:$CA$38)),0)</f>
        <v>0</v>
      </c>
      <c r="BJ60" s="15">
        <f t="array" aca="1" ref="BJ60" ca="1">IF(V25=C25,SUM(IF(($BR$30:$BR$38=C25)*($BS$29:$CA$29=V$18),$BS$30:$CA$38)),0)</f>
        <v>0</v>
      </c>
      <c r="BK60" s="15">
        <f t="array" aca="1" ref="BK60" ca="1">IF(V25=C25,SUM(IF(($BR$30:$BR$38=C25)*($BS$29:$CA$29=V$19),$BS$30:$CA$38)),0)</f>
        <v>0</v>
      </c>
      <c r="BL60" s="15">
        <f t="array" aca="1" ref="BL60" ca="1">IF(V25=C25,SUM(IF(($BR$30:$BR$38=C25)*($BS$29:$CA$29=V$20),$BS$30:$CA$38)),0)</f>
        <v>0</v>
      </c>
      <c r="BM60" s="15">
        <f t="array" aca="1" ref="BM60" ca="1">IF(V25=C25,SUM(IF(($BR$30:$BR$38=C25)*($BS$29:$CA$29=V$21),$BS$30:$CA$38)),0)</f>
        <v>0</v>
      </c>
      <c r="BN60" s="15">
        <f t="array" aca="1" ref="BN60" ca="1">IF(V25=C25,SUM(IF(($BR$30:$BR$38=C25)*($BS$29:$CA$29=V$22),$BS$30:$CA$38)),0)</f>
        <v>0</v>
      </c>
      <c r="BO60" s="15">
        <f t="array" aca="1" ref="BO60" ca="1">IF(V25=C25,SUM(IF(($BR$30:$BR$38=C25)*($BS$29:$CA$29=V$23),$BS$30:$CA$38)),0)</f>
        <v>0</v>
      </c>
      <c r="BP60" s="17">
        <f t="array" aca="1" ref="BP60" ca="1">IF(V25=C25,SUM(IF(($BR$30:$BR$38=C25)*($BS$29:$CA$29=V$24),$BS$30:$CA$38)),0)</f>
        <v>0</v>
      </c>
      <c r="BR60" s="2" t="str">
        <f t="shared" si="61"/>
        <v/>
      </c>
      <c r="BS60" s="7">
        <f t="shared" ca="1" si="63"/>
        <v>0</v>
      </c>
      <c r="BT60" s="7">
        <f t="shared" ca="1" si="63"/>
        <v>0</v>
      </c>
      <c r="BU60" s="7">
        <f t="shared" ca="1" si="63"/>
        <v>0</v>
      </c>
      <c r="BV60" s="7">
        <f ca="1">SUMIFS($AE$64:$AE$135,$V$64:$V$135,$BR60,$W$64:$W$135,BV$51)+SUMIFS($AF$64:$AF$135,$W$64:$W$135,$BR60,$V$64:$V$135,BV$51)</f>
        <v>0</v>
      </c>
      <c r="BW60" s="7">
        <f ca="1">SUMIFS($AE$64:$AE$135,$V$64:$V$135,$BR60,$W$64:$W$135,BW$51)+SUMIFS($AF$64:$AF$135,$W$64:$W$135,$BR60,$V$64:$V$135,BW$51)</f>
        <v>0</v>
      </c>
      <c r="BX60" s="7">
        <f ca="1">SUMIFS($AE$64:$AE$135,$V$64:$V$135,$BR60,$W$64:$W$135,BX$51)+SUMIFS($AF$64:$AF$135,$W$64:$W$135,$BR60,$V$64:$V$135,BX$51)</f>
        <v>0</v>
      </c>
      <c r="BY60" s="7">
        <f ca="1">SUMIFS($AE$64:$AE$135,$V$64:$V$135,$BR60,$W$64:$W$135,BY$51)+SUMIFS($AF$64:$AF$135,$W$64:$W$135,$BR60,$V$64:$V$135,BY$51)</f>
        <v>0</v>
      </c>
      <c r="BZ60" s="7">
        <f ca="1">SUMIFS($AE$64:$AE$135,$V$64:$V$135,$BR60,$W$64:$W$135,BZ$51)+SUMIFS($AF$64:$AF$135,$W$64:$W$135,$BR60,$V$64:$V$135,BZ$51)</f>
        <v>0</v>
      </c>
      <c r="CA60" s="5"/>
    </row>
    <row r="61" spans="2:79" s="2" customFormat="1" ht="12" thickTop="1" x14ac:dyDescent="0.25"/>
    <row r="62" spans="2:79" s="2" customFormat="1" x14ac:dyDescent="0.25"/>
    <row r="63" spans="2:79" s="2" customFormat="1" ht="12" thickBot="1" x14ac:dyDescent="0.3">
      <c r="F63" s="184" t="s">
        <v>177</v>
      </c>
      <c r="Z63" s="157" t="s">
        <v>162</v>
      </c>
      <c r="AA63" s="157" t="s">
        <v>16</v>
      </c>
      <c r="AB63" s="157" t="s">
        <v>160</v>
      </c>
      <c r="AC63" s="158" t="s">
        <v>163</v>
      </c>
      <c r="AD63" s="157" t="s">
        <v>161</v>
      </c>
      <c r="AE63" s="777" t="s">
        <v>112</v>
      </c>
      <c r="AF63" s="777"/>
    </row>
    <row r="64" spans="2:79" s="2" customFormat="1" ht="13.5" thickTop="1" thickBot="1" x14ac:dyDescent="0.3">
      <c r="F64" s="185">
        <v>1000000</v>
      </c>
      <c r="G64" s="186" t="s">
        <v>112</v>
      </c>
      <c r="P64" s="41" t="s">
        <v>7</v>
      </c>
      <c r="Q64" s="56" t="str">
        <f ca="1">IF('Endrunde 4'!$AE26="","",'Endrunde 4'!$AE26)</f>
        <v>Langenthal 2</v>
      </c>
      <c r="U64" s="62" t="s">
        <v>7</v>
      </c>
      <c r="V64" s="36" t="str">
        <f ca="1">'Endrunde 4'!$I12</f>
        <v>Langenthal 2</v>
      </c>
      <c r="W64" s="29" t="str">
        <f ca="1">'Endrunde 4'!$K12</f>
        <v/>
      </c>
      <c r="X64" s="29" t="str">
        <f ca="1">IF(AND('Endrunde 4'!$L12&lt;&gt;"",'Endrunde 4'!$N12&lt;&gt;"",$V64&lt;&gt;$W64,$V64&lt;&gt;"",$W64&lt;&gt;""),'Endrunde 4'!$L12,"")</f>
        <v/>
      </c>
      <c r="Y64" s="30" t="str">
        <f ca="1">IF(AND('Endrunde 4'!$L12&lt;&gt;"",'Endrunde 4'!$N12&lt;&gt;"",$V64&lt;&gt;$W64,$V64&lt;&gt;"",$W64&lt;&gt;""),'Endrunde 4'!$N12,"")</f>
        <v/>
      </c>
      <c r="Z64" s="28" t="str">
        <f ca="1">V64&amp;W64</f>
        <v>Langenthal 2</v>
      </c>
      <c r="AA64" s="29">
        <f ca="1">IF(AND(V64&lt;&gt;"",W64&lt;&gt;"",V64&lt;&gt;W64,X64&lt;&gt;"",Y64&lt;&gt;""),1,0)</f>
        <v>0</v>
      </c>
      <c r="AB64" s="135" t="str">
        <f ca="1">IF(AA64&gt;0,X64&amp;Sprache!$E$71&amp;Y64,"")</f>
        <v/>
      </c>
      <c r="AD64" s="136"/>
      <c r="AE64" s="141" t="str">
        <f ca="1">IF($AA64=0,"",IF($X64&gt;$Y64,Einstellungen!$C$4,IF($X64=$Y64,1,0)))</f>
        <v/>
      </c>
      <c r="AF64" s="136" t="str">
        <f ca="1">IF($AA64=0,"",IF($X64&lt;$Y64,Einstellungen!$C$4,IF($X64=$Y64,1,0)))</f>
        <v/>
      </c>
      <c r="AH64" s="3"/>
    </row>
    <row r="65" spans="6:43" s="2" customFormat="1" ht="13" thickBot="1" x14ac:dyDescent="0.3">
      <c r="F65" s="187">
        <v>1000</v>
      </c>
      <c r="G65" s="188" t="s">
        <v>111</v>
      </c>
      <c r="H65" s="192">
        <v>500</v>
      </c>
      <c r="I65" s="191" t="s">
        <v>318</v>
      </c>
      <c r="P65" s="42" t="s">
        <v>8</v>
      </c>
      <c r="Q65" s="57" t="str">
        <f ca="1">IF('Endrunde 4'!$AE27="","",'Endrunde 4'!$AE27)</f>
        <v>Langenthal 11</v>
      </c>
      <c r="U65" s="63" t="s">
        <v>8</v>
      </c>
      <c r="V65" s="37" t="str">
        <f ca="1">'Endrunde 4'!$I13</f>
        <v>Thun</v>
      </c>
      <c r="W65" s="1" t="str">
        <f ca="1">'Endrunde 4'!$K13</f>
        <v>Burgdorf 11</v>
      </c>
      <c r="X65" s="1">
        <f ca="1">IF(AND('Endrunde 4'!$L13&lt;&gt;"",'Endrunde 4'!$N13&lt;&gt;"",$V65&lt;&gt;$W65,$V65&lt;&gt;"",$W65&lt;&gt;""),'Endrunde 4'!$L13,"")</f>
        <v>2</v>
      </c>
      <c r="Y65" s="32">
        <f ca="1">IF(AND('Endrunde 4'!$L13&lt;&gt;"",'Endrunde 4'!$N13&lt;&gt;"",$V65&lt;&gt;$W65,$V65&lt;&gt;"",$W65&lt;&gt;""),'Endrunde 4'!$N13,"")</f>
        <v>4</v>
      </c>
      <c r="Z65" s="31" t="str">
        <f t="shared" ref="Z65:Z73" ca="1" si="64">V65&amp;W65</f>
        <v>ThunBurgdorf 11</v>
      </c>
      <c r="AA65" s="1">
        <f t="shared" ref="AA65:AA128" ca="1" si="65">IF(AND(V65&lt;&gt;"",W65&lt;&gt;"",V65&lt;&gt;W65,X65&lt;&gt;"",Y65&lt;&gt;""),1,0)</f>
        <v>1</v>
      </c>
      <c r="AB65" s="1" t="str">
        <f ca="1">IF(AA65&gt;0,X65&amp;Sprache!$E$71&amp;Y65,"")</f>
        <v>2:4</v>
      </c>
      <c r="AD65" s="137"/>
      <c r="AE65" s="142">
        <f ca="1">IF($AA65=0,"",IF($X65&gt;$Y65,Einstellungen!$C$4,IF($X65=$Y65,1,0)))</f>
        <v>0</v>
      </c>
      <c r="AF65" s="137">
        <f ca="1">IF($AA65=0,"",IF($X65&lt;$Y65,Einstellungen!$C$4,IF($X65=$Y65,1,0)))</f>
        <v>3</v>
      </c>
      <c r="AI65" s="1"/>
      <c r="AJ65" s="1"/>
      <c r="AK65" s="1"/>
      <c r="AL65" s="1"/>
      <c r="AM65" s="1"/>
      <c r="AN65" s="1"/>
      <c r="AO65" s="1"/>
      <c r="AP65" s="1"/>
      <c r="AQ65" s="1"/>
    </row>
    <row r="66" spans="6:43" s="2" customFormat="1" ht="13" thickBot="1" x14ac:dyDescent="0.3">
      <c r="F66" s="189">
        <v>1</v>
      </c>
      <c r="G66" s="190" t="s">
        <v>109</v>
      </c>
      <c r="P66" s="42" t="s">
        <v>9</v>
      </c>
      <c r="Q66" s="57" t="str">
        <f ca="1">IF('Endrunde 4'!$AE28="","",'Endrunde 4'!$AE28)</f>
        <v/>
      </c>
      <c r="U66" s="63" t="s">
        <v>9</v>
      </c>
      <c r="V66" s="37" t="str">
        <f ca="1">'Endrunde 4'!$I14</f>
        <v>Langenthal 1</v>
      </c>
      <c r="W66" s="1" t="str">
        <f ca="1">'Endrunde 4'!$K14</f>
        <v>Thun 13_1</v>
      </c>
      <c r="X66" s="1">
        <f ca="1">IF(AND('Endrunde 4'!$L14&lt;&gt;"",'Endrunde 4'!$N14&lt;&gt;"",$V66&lt;&gt;$W66,$V66&lt;&gt;"",$W66&lt;&gt;""),'Endrunde 4'!$L14,"")</f>
        <v>2</v>
      </c>
      <c r="Y66" s="32">
        <f ca="1">IF(AND('Endrunde 4'!$L14&lt;&gt;"",'Endrunde 4'!$N14&lt;&gt;"",$V66&lt;&gt;$W66,$V66&lt;&gt;"",$W66&lt;&gt;""),'Endrunde 4'!$N14,"")</f>
        <v>1</v>
      </c>
      <c r="Z66" s="31" t="str">
        <f t="shared" ca="1" si="64"/>
        <v>Langenthal 1Thun 13_1</v>
      </c>
      <c r="AA66" s="1">
        <f t="shared" ca="1" si="65"/>
        <v>1</v>
      </c>
      <c r="AB66" s="1" t="str">
        <f ca="1">IF(AA66&gt;0,X66&amp;Sprache!$E$71&amp;Y66,"")</f>
        <v>2:1</v>
      </c>
      <c r="AD66" s="137"/>
      <c r="AE66" s="142">
        <f ca="1">IF($AA66=0,"",IF($X66&gt;$Y66,Einstellungen!$C$4,IF($X66=$Y66,1,0)))</f>
        <v>3</v>
      </c>
      <c r="AF66" s="137">
        <f ca="1">IF($AA66=0,"",IF($X66&lt;$Y66,Einstellungen!$C$4,IF($X66=$Y66,1,0)))</f>
        <v>0</v>
      </c>
      <c r="AI66" s="1"/>
      <c r="AK66" s="1"/>
      <c r="AL66" s="1"/>
      <c r="AM66" s="1"/>
      <c r="AN66" s="1"/>
      <c r="AO66" s="1"/>
      <c r="AP66" s="1"/>
      <c r="AQ66" s="1"/>
    </row>
    <row r="67" spans="6:43" s="2" customFormat="1" x14ac:dyDescent="0.25">
      <c r="P67" s="42" t="s">
        <v>10</v>
      </c>
      <c r="Q67" s="57" t="str">
        <f ca="1">IF('Endrunde 4'!$AE29="","",'Endrunde 4'!$AE29)</f>
        <v/>
      </c>
      <c r="U67" s="63" t="s">
        <v>10</v>
      </c>
      <c r="V67" s="37" t="str">
        <f ca="1">'Endrunde 4'!$I15</f>
        <v>Langenthal 11</v>
      </c>
      <c r="W67" s="1" t="str">
        <f ca="1">'Endrunde 4'!$K15</f>
        <v/>
      </c>
      <c r="X67" s="1" t="str">
        <f ca="1">IF(AND('Endrunde 4'!$L15&lt;&gt;"",'Endrunde 4'!$N15&lt;&gt;"",$V67&lt;&gt;$W67,$V67&lt;&gt;"",$W67&lt;&gt;""),'Endrunde 4'!$L15,"")</f>
        <v/>
      </c>
      <c r="Y67" s="32" t="str">
        <f ca="1">IF(AND('Endrunde 4'!$L15&lt;&gt;"",'Endrunde 4'!$N15&lt;&gt;"",$V67&lt;&gt;$W67,$V67&lt;&gt;"",$W67&lt;&gt;""),'Endrunde 4'!$N15,"")</f>
        <v/>
      </c>
      <c r="Z67" s="31" t="str">
        <f t="shared" ca="1" si="64"/>
        <v>Langenthal 11</v>
      </c>
      <c r="AA67" s="1">
        <f t="shared" ca="1" si="65"/>
        <v>0</v>
      </c>
      <c r="AB67" s="1" t="str">
        <f ca="1">IF(AA67&gt;0,X67&amp;Sprache!$E$71&amp;Y67,"")</f>
        <v/>
      </c>
      <c r="AD67" s="137"/>
      <c r="AE67" s="142" t="str">
        <f ca="1">IF($AA67=0,"",IF($X67&gt;$Y67,Einstellungen!$C$4,IF($X67=$Y67,1,0)))</f>
        <v/>
      </c>
      <c r="AF67" s="137" t="str">
        <f ca="1">IF($AA67=0,"",IF($X67&lt;$Y67,Einstellungen!$C$4,IF($X67=$Y67,1,0)))</f>
        <v/>
      </c>
      <c r="AI67" s="1"/>
      <c r="AJ67" s="1"/>
      <c r="AL67" s="1"/>
      <c r="AM67" s="1"/>
      <c r="AN67" s="1"/>
      <c r="AO67" s="1"/>
      <c r="AP67" s="1"/>
      <c r="AQ67" s="1"/>
    </row>
    <row r="68" spans="6:43" s="2" customFormat="1" x14ac:dyDescent="0.25">
      <c r="P68" s="42"/>
      <c r="Q68" s="57" t="str">
        <f>""</f>
        <v/>
      </c>
      <c r="U68" s="63" t="s">
        <v>11</v>
      </c>
      <c r="V68" s="37" t="str">
        <f ca="1">'Endrunde 4'!$I16</f>
        <v>Thun 13_2</v>
      </c>
      <c r="W68" s="1" t="str">
        <f ca="1">'Endrunde 4'!$K16</f>
        <v>Murten 2</v>
      </c>
      <c r="X68" s="1">
        <f ca="1">IF(AND('Endrunde 4'!$L16&lt;&gt;"",'Endrunde 4'!$N16&lt;&gt;"",$V68&lt;&gt;$W68,$V68&lt;&gt;"",$W68&lt;&gt;""),'Endrunde 4'!$L16,"")</f>
        <v>5</v>
      </c>
      <c r="Y68" s="32">
        <f ca="1">IF(AND('Endrunde 4'!$L16&lt;&gt;"",'Endrunde 4'!$N16&lt;&gt;"",$V68&lt;&gt;$W68,$V68&lt;&gt;"",$W68&lt;&gt;""),'Endrunde 4'!$N16,"")</f>
        <v>1</v>
      </c>
      <c r="Z68" s="31" t="str">
        <f t="shared" ca="1" si="64"/>
        <v>Thun 13_2Murten 2</v>
      </c>
      <c r="AA68" s="1">
        <f t="shared" ca="1" si="65"/>
        <v>1</v>
      </c>
      <c r="AB68" s="1" t="str">
        <f ca="1">IF(AA68&gt;0,X68&amp;Sprache!$E$71&amp;Y68,"")</f>
        <v>5:1</v>
      </c>
      <c r="AD68" s="137"/>
      <c r="AE68" s="142">
        <f ca="1">IF($AA68=0,"",IF($X68&gt;$Y68,Einstellungen!$C$4,IF($X68=$Y68,1,0)))</f>
        <v>3</v>
      </c>
      <c r="AF68" s="137">
        <f ca="1">IF($AA68=0,"",IF($X68&lt;$Y68,Einstellungen!$C$4,IF($X68=$Y68,1,0)))</f>
        <v>0</v>
      </c>
      <c r="AI68" s="1"/>
      <c r="AJ68" s="1"/>
      <c r="AK68" s="1"/>
      <c r="AM68" s="1"/>
      <c r="AN68" s="1"/>
      <c r="AO68" s="1"/>
      <c r="AP68" s="1"/>
      <c r="AQ68" s="1"/>
    </row>
    <row r="69" spans="6:43" s="2" customFormat="1" x14ac:dyDescent="0.25">
      <c r="P69" s="42"/>
      <c r="Q69" s="57" t="str">
        <f>""</f>
        <v/>
      </c>
      <c r="U69" s="63" t="s">
        <v>12</v>
      </c>
      <c r="V69" s="37" t="str">
        <f ca="1">'Endrunde 4'!$I17</f>
        <v>Langenthal 13</v>
      </c>
      <c r="W69" s="1" t="str">
        <f ca="1">'Endrunde 4'!$K17</f>
        <v>Murten 1</v>
      </c>
      <c r="X69" s="1">
        <f ca="1">IF(AND('Endrunde 4'!$L17&lt;&gt;"",'Endrunde 4'!$N17&lt;&gt;"",$V69&lt;&gt;$W69,$V69&lt;&gt;"",$W69&lt;&gt;""),'Endrunde 4'!$L17,"")</f>
        <v>2</v>
      </c>
      <c r="Y69" s="32">
        <f ca="1">IF(AND('Endrunde 4'!$L17&lt;&gt;"",'Endrunde 4'!$N17&lt;&gt;"",$V69&lt;&gt;$W69,$V69&lt;&gt;"",$W69&lt;&gt;""),'Endrunde 4'!$N17,"")</f>
        <v>0</v>
      </c>
      <c r="Z69" s="31" t="str">
        <f t="shared" ca="1" si="64"/>
        <v>Langenthal 13Murten 1</v>
      </c>
      <c r="AA69" s="1">
        <f t="shared" ca="1" si="65"/>
        <v>1</v>
      </c>
      <c r="AB69" s="1" t="str">
        <f ca="1">IF(AA69&gt;0,X69&amp;Sprache!$E$71&amp;Y69,"")</f>
        <v>2:0</v>
      </c>
      <c r="AD69" s="137"/>
      <c r="AE69" s="142">
        <f ca="1">IF($AA69=0,"",IF($X69&gt;$Y69,Einstellungen!$C$4,IF($X69=$Y69,1,0)))</f>
        <v>3</v>
      </c>
      <c r="AF69" s="137">
        <f ca="1">IF($AA69=0,"",IF($X69&lt;$Y69,Einstellungen!$C$4,IF($X69=$Y69,1,0)))</f>
        <v>0</v>
      </c>
      <c r="AI69" s="1"/>
      <c r="AJ69" s="1"/>
      <c r="AK69" s="1"/>
      <c r="AL69" s="1"/>
      <c r="AN69" s="1"/>
      <c r="AO69" s="1"/>
      <c r="AP69" s="1"/>
      <c r="AQ69" s="1"/>
    </row>
    <row r="70" spans="6:43" s="2" customFormat="1" x14ac:dyDescent="0.25">
      <c r="P70" s="42"/>
      <c r="Q70" s="57" t="str">
        <f>""</f>
        <v/>
      </c>
      <c r="U70" s="63" t="s">
        <v>17</v>
      </c>
      <c r="V70" s="37" t="str">
        <f ca="1">'Endrunde 4'!$I18</f>
        <v>Langenthal 2</v>
      </c>
      <c r="W70" s="1" t="str">
        <f ca="1">'Endrunde 4'!$K18</f>
        <v/>
      </c>
      <c r="X70" s="1" t="str">
        <f ca="1">IF(AND('Endrunde 4'!$L18&lt;&gt;"",'Endrunde 4'!$N18&lt;&gt;"",$V70&lt;&gt;$W70,$V70&lt;&gt;"",$W70&lt;&gt;""),'Endrunde 4'!$L18,"")</f>
        <v/>
      </c>
      <c r="Y70" s="32" t="str">
        <f ca="1">IF(AND('Endrunde 4'!$L18&lt;&gt;"",'Endrunde 4'!$N18&lt;&gt;"",$V70&lt;&gt;$W70,$V70&lt;&gt;"",$W70&lt;&gt;""),'Endrunde 4'!$N18,"")</f>
        <v/>
      </c>
      <c r="Z70" s="31" t="str">
        <f t="shared" ca="1" si="64"/>
        <v>Langenthal 2</v>
      </c>
      <c r="AA70" s="1">
        <f t="shared" ca="1" si="65"/>
        <v>0</v>
      </c>
      <c r="AB70" s="1" t="str">
        <f ca="1">IF(AA70&gt;0,X70&amp;Sprache!$E$71&amp;Y70,"")</f>
        <v/>
      </c>
      <c r="AD70" s="137"/>
      <c r="AE70" s="142" t="str">
        <f ca="1">IF($AA70=0,"",IF($X70&gt;$Y70,Einstellungen!$C$4,IF($X70=$Y70,1,0)))</f>
        <v/>
      </c>
      <c r="AF70" s="137" t="str">
        <f ca="1">IF($AA70=0,"",IF($X70&lt;$Y70,Einstellungen!$C$4,IF($X70=$Y70,1,0)))</f>
        <v/>
      </c>
      <c r="AI70" s="1"/>
      <c r="AJ70" s="1"/>
      <c r="AK70" s="1"/>
      <c r="AL70" s="1"/>
      <c r="AM70" s="1"/>
      <c r="AO70" s="1"/>
      <c r="AP70" s="1"/>
      <c r="AQ70" s="1"/>
    </row>
    <row r="71" spans="6:43" s="2" customFormat="1" x14ac:dyDescent="0.25">
      <c r="P71" s="42"/>
      <c r="Q71" s="57" t="str">
        <f>""</f>
        <v/>
      </c>
      <c r="U71" s="63" t="s">
        <v>18</v>
      </c>
      <c r="V71" s="37" t="str">
        <f ca="1">'Endrunde 4'!$I19</f>
        <v>Thun</v>
      </c>
      <c r="W71" s="1" t="str">
        <f ca="1">'Endrunde 4'!$K19</f>
        <v>Murten 2</v>
      </c>
      <c r="X71" s="1">
        <f ca="1">IF(AND('Endrunde 4'!$L19&lt;&gt;"",'Endrunde 4'!$N19&lt;&gt;"",$V71&lt;&gt;$W71,$V71&lt;&gt;"",$W71&lt;&gt;""),'Endrunde 4'!$L19,"")</f>
        <v>5</v>
      </c>
      <c r="Y71" s="32">
        <f ca="1">IF(AND('Endrunde 4'!$L19&lt;&gt;"",'Endrunde 4'!$N19&lt;&gt;"",$V71&lt;&gt;$W71,$V71&lt;&gt;"",$W71&lt;&gt;""),'Endrunde 4'!$N19,"")</f>
        <v>3</v>
      </c>
      <c r="Z71" s="31" t="str">
        <f t="shared" ca="1" si="64"/>
        <v>ThunMurten 2</v>
      </c>
      <c r="AA71" s="1">
        <f t="shared" ca="1" si="65"/>
        <v>1</v>
      </c>
      <c r="AB71" s="1" t="str">
        <f ca="1">IF(AA71&gt;0,X71&amp;Sprache!$E$71&amp;Y71,"")</f>
        <v>5:3</v>
      </c>
      <c r="AD71" s="137"/>
      <c r="AE71" s="142">
        <f ca="1">IF($AA71=0,"",IF($X71&gt;$Y71,Einstellungen!$C$4,IF($X71=$Y71,1,0)))</f>
        <v>3</v>
      </c>
      <c r="AF71" s="137">
        <f ca="1">IF($AA71=0,"",IF($X71&lt;$Y71,Einstellungen!$C$4,IF($X71=$Y71,1,0)))</f>
        <v>0</v>
      </c>
      <c r="AI71" s="1"/>
      <c r="AJ71" s="1"/>
      <c r="AK71" s="1"/>
      <c r="AL71" s="1"/>
      <c r="AM71" s="1"/>
      <c r="AN71" s="1"/>
      <c r="AP71" s="1"/>
      <c r="AQ71" s="1"/>
    </row>
    <row r="72" spans="6:43" s="2" customFormat="1" ht="12" thickBot="1" x14ac:dyDescent="0.3">
      <c r="F72" s="1"/>
      <c r="G72" s="1"/>
      <c r="H72" s="1"/>
      <c r="I72" s="1"/>
      <c r="J72" s="1"/>
      <c r="K72" s="1"/>
      <c r="L72" s="1"/>
      <c r="M72" s="1"/>
      <c r="P72" s="43"/>
      <c r="Q72" s="58" t="str">
        <f>""</f>
        <v/>
      </c>
      <c r="U72" s="63" t="s">
        <v>19</v>
      </c>
      <c r="V72" s="37" t="str">
        <f ca="1">'Endrunde 4'!$I20</f>
        <v>Langenthal 1</v>
      </c>
      <c r="W72" s="1" t="str">
        <f ca="1">'Endrunde 4'!$K20</f>
        <v>Murten 1</v>
      </c>
      <c r="X72" s="1">
        <f ca="1">IF(AND('Endrunde 4'!$L20&lt;&gt;"",'Endrunde 4'!$N20&lt;&gt;"",$V72&lt;&gt;$W72,$V72&lt;&gt;"",$W72&lt;&gt;""),'Endrunde 4'!$L20,"")</f>
        <v>2</v>
      </c>
      <c r="Y72" s="32">
        <f ca="1">IF(AND('Endrunde 4'!$L20&lt;&gt;"",'Endrunde 4'!$N20&lt;&gt;"",$V72&lt;&gt;$W72,$V72&lt;&gt;"",$W72&lt;&gt;""),'Endrunde 4'!$N20,"")</f>
        <v>1</v>
      </c>
      <c r="Z72" s="31" t="str">
        <f t="shared" ca="1" si="64"/>
        <v>Langenthal 1Murten 1</v>
      </c>
      <c r="AA72" s="1">
        <f t="shared" ca="1" si="65"/>
        <v>1</v>
      </c>
      <c r="AB72" s="1" t="str">
        <f ca="1">IF(AA72&gt;0,X72&amp;Sprache!$E$71&amp;Y72,"")</f>
        <v>2:1</v>
      </c>
      <c r="AD72" s="137"/>
      <c r="AE72" s="142">
        <f ca="1">IF($AA72=0,"",IF($X72&gt;$Y72,Einstellungen!$C$4,IF($X72=$Y72,1,0)))</f>
        <v>3</v>
      </c>
      <c r="AF72" s="137">
        <f ca="1">IF($AA72=0,"",IF($X72&lt;$Y72,Einstellungen!$C$4,IF($X72=$Y72,1,0)))</f>
        <v>0</v>
      </c>
      <c r="AI72" s="1"/>
      <c r="AJ72" s="1"/>
      <c r="AK72" s="1"/>
      <c r="AL72" s="1"/>
      <c r="AM72" s="1"/>
      <c r="AN72" s="1"/>
      <c r="AO72" s="1"/>
      <c r="AQ72" s="1"/>
    </row>
    <row r="73" spans="6:43" s="2" customFormat="1" ht="12" thickTop="1" x14ac:dyDescent="0.25">
      <c r="F73" s="1"/>
      <c r="G73" s="1"/>
      <c r="H73" s="1"/>
      <c r="I73" s="1"/>
      <c r="J73" s="1"/>
      <c r="K73" s="1"/>
      <c r="L73" s="1"/>
      <c r="M73" s="1"/>
      <c r="U73" s="63" t="s">
        <v>25</v>
      </c>
      <c r="V73" s="37" t="str">
        <f ca="1">'Endrunde 4'!$I21</f>
        <v>Langenthal 11</v>
      </c>
      <c r="W73" s="1" t="str">
        <f ca="1">'Endrunde 4'!$K21</f>
        <v/>
      </c>
      <c r="X73" s="1" t="str">
        <f ca="1">IF(AND('Endrunde 4'!$L21&lt;&gt;"",'Endrunde 4'!$N21&lt;&gt;"",$V73&lt;&gt;$W73,$V73&lt;&gt;"",$W73&lt;&gt;""),'Endrunde 4'!$L21,"")</f>
        <v/>
      </c>
      <c r="Y73" s="32" t="str">
        <f ca="1">IF(AND('Endrunde 4'!$L21&lt;&gt;"",'Endrunde 4'!$N21&lt;&gt;"",$V73&lt;&gt;$W73,$V73&lt;&gt;"",$W73&lt;&gt;""),'Endrunde 4'!$N21,"")</f>
        <v/>
      </c>
      <c r="Z73" s="31" t="str">
        <f t="shared" ca="1" si="64"/>
        <v>Langenthal 11</v>
      </c>
      <c r="AA73" s="1">
        <f t="shared" ca="1" si="65"/>
        <v>0</v>
      </c>
      <c r="AB73" s="1" t="str">
        <f ca="1">IF(AA73&gt;0,X73&amp;Sprache!$E$71&amp;Y73,"")</f>
        <v/>
      </c>
      <c r="AD73" s="137"/>
      <c r="AE73" s="142" t="str">
        <f ca="1">IF($AA73=0,"",IF($X73&gt;$Y73,Einstellungen!$C$4,IF($X73=$Y73,1,0)))</f>
        <v/>
      </c>
      <c r="AF73" s="137" t="str">
        <f ca="1">IF($AA73=0,"",IF($X73&lt;$Y73,Einstellungen!$C$4,IF($X73=$Y73,1,0)))</f>
        <v/>
      </c>
      <c r="AI73" s="1"/>
      <c r="AJ73" s="1"/>
      <c r="AK73" s="1"/>
      <c r="AL73" s="1"/>
      <c r="AM73" s="1"/>
      <c r="AN73" s="1"/>
      <c r="AO73" s="1"/>
      <c r="AP73" s="1"/>
    </row>
    <row r="74" spans="6:43" s="2" customFormat="1" x14ac:dyDescent="0.25">
      <c r="F74" s="1"/>
      <c r="G74" s="1"/>
      <c r="H74" s="1"/>
      <c r="I74" s="1"/>
      <c r="J74" s="1"/>
      <c r="K74" s="1"/>
      <c r="L74" s="1"/>
      <c r="M74" s="1"/>
      <c r="U74" s="63" t="s">
        <v>26</v>
      </c>
      <c r="V74" s="37" t="str">
        <f ca="1">'Endrunde 4'!$I22</f>
        <v>Thun 13_2</v>
      </c>
      <c r="W74" s="1" t="str">
        <f ca="1">'Endrunde 4'!$K22</f>
        <v>Burgdorf 11</v>
      </c>
      <c r="X74" s="1">
        <f ca="1">IF(AND('Endrunde 4'!$L22&lt;&gt;"",'Endrunde 4'!$N22&lt;&gt;"",$V74&lt;&gt;$W74,$V74&lt;&gt;"",$W74&lt;&gt;""),'Endrunde 4'!$L22,"")</f>
        <v>4</v>
      </c>
      <c r="Y74" s="32">
        <f ca="1">IF(AND('Endrunde 4'!$L22&lt;&gt;"",'Endrunde 4'!$N22&lt;&gt;"",$V74&lt;&gt;$W74,$V74&lt;&gt;"",$W74&lt;&gt;""),'Endrunde 4'!$N22,"")</f>
        <v>2</v>
      </c>
      <c r="Z74" s="31" t="str">
        <f ca="1">V74&amp;W74</f>
        <v>Thun 13_2Burgdorf 11</v>
      </c>
      <c r="AA74" s="1">
        <f t="shared" ca="1" si="65"/>
        <v>1</v>
      </c>
      <c r="AB74" s="1" t="str">
        <f ca="1">IF(AA74&gt;0,X74&amp;Sprache!$E$71&amp;Y74,"")</f>
        <v>4:2</v>
      </c>
      <c r="AD74" s="137"/>
      <c r="AE74" s="142">
        <f ca="1">IF($AA74=0,"",IF($X74&gt;$Y74,Einstellungen!$C$4,IF($X74=$Y74,1,0)))</f>
        <v>3</v>
      </c>
      <c r="AF74" s="137">
        <f ca="1">IF($AA74=0,"",IF($X74&lt;$Y74,Einstellungen!$C$4,IF($X74=$Y74,1,0)))</f>
        <v>0</v>
      </c>
    </row>
    <row r="75" spans="6:43" s="2" customFormat="1" x14ac:dyDescent="0.25">
      <c r="F75" s="1"/>
      <c r="G75" s="1"/>
      <c r="H75" s="1"/>
      <c r="I75" s="1"/>
      <c r="J75" s="1"/>
      <c r="K75" s="1"/>
      <c r="L75" s="1"/>
      <c r="M75" s="1"/>
      <c r="U75" s="63" t="s">
        <v>27</v>
      </c>
      <c r="V75" s="37" t="str">
        <f ca="1">'Endrunde 4'!$I23</f>
        <v>Langenthal 13</v>
      </c>
      <c r="W75" s="1" t="str">
        <f ca="1">'Endrunde 4'!$K23</f>
        <v>Thun 13_1</v>
      </c>
      <c r="X75" s="1">
        <f ca="1">IF(AND('Endrunde 4'!$L23&lt;&gt;"",'Endrunde 4'!$N23&lt;&gt;"",$V75&lt;&gt;$W75,$V75&lt;&gt;"",$W75&lt;&gt;""),'Endrunde 4'!$L23,"")</f>
        <v>4</v>
      </c>
      <c r="Y75" s="32">
        <f ca="1">IF(AND('Endrunde 4'!$L23&lt;&gt;"",'Endrunde 4'!$N23&lt;&gt;"",$V75&lt;&gt;$W75,$V75&lt;&gt;"",$W75&lt;&gt;""),'Endrunde 4'!$N23,"")</f>
        <v>3</v>
      </c>
      <c r="Z75" s="31" t="str">
        <f t="shared" ref="Z75:Z93" ca="1" si="66">V75&amp;W75</f>
        <v>Langenthal 13Thun 13_1</v>
      </c>
      <c r="AA75" s="1">
        <f t="shared" ca="1" si="65"/>
        <v>1</v>
      </c>
      <c r="AB75" s="1" t="str">
        <f ca="1">IF(AA75&gt;0,X75&amp;Sprache!$E$71&amp;Y75,"")</f>
        <v>4:3</v>
      </c>
      <c r="AD75" s="137"/>
      <c r="AE75" s="142">
        <f ca="1">IF($AA75=0,"",IF($X75&gt;$Y75,Einstellungen!$C$4,IF($X75=$Y75,1,0)))</f>
        <v>3</v>
      </c>
      <c r="AF75" s="137">
        <f ca="1">IF($AA75=0,"",IF($X75&lt;$Y75,Einstellungen!$C$4,IF($X75=$Y75,1,0)))</f>
        <v>0</v>
      </c>
    </row>
    <row r="76" spans="6:43" s="2" customFormat="1" x14ac:dyDescent="0.25">
      <c r="F76" s="1"/>
      <c r="G76" s="1"/>
      <c r="H76" s="1"/>
      <c r="I76" s="1"/>
      <c r="J76" s="1"/>
      <c r="K76" s="1"/>
      <c r="L76" s="1"/>
      <c r="M76" s="1"/>
      <c r="U76" s="63" t="s">
        <v>28</v>
      </c>
      <c r="V76" s="37" t="str">
        <f ca="1">'Endrunde 4'!$I24</f>
        <v/>
      </c>
      <c r="W76" s="1" t="str">
        <f ca="1">'Endrunde 4'!$K24</f>
        <v/>
      </c>
      <c r="X76" s="1" t="str">
        <f ca="1">IF(AND('Endrunde 4'!$L24&lt;&gt;"",'Endrunde 4'!$N24&lt;&gt;"",$V76&lt;&gt;$W76,$V76&lt;&gt;"",$W76&lt;&gt;""),'Endrunde 4'!$L24,"")</f>
        <v/>
      </c>
      <c r="Y76" s="32" t="str">
        <f ca="1">IF(AND('Endrunde 4'!$L24&lt;&gt;"",'Endrunde 4'!$N24&lt;&gt;"",$V76&lt;&gt;$W76,$V76&lt;&gt;"",$W76&lt;&gt;""),'Endrunde 4'!$N24,"")</f>
        <v/>
      </c>
      <c r="Z76" s="31" t="str">
        <f t="shared" ca="1" si="66"/>
        <v/>
      </c>
      <c r="AA76" s="1">
        <f t="shared" ca="1" si="65"/>
        <v>0</v>
      </c>
      <c r="AB76" s="1" t="str">
        <f ca="1">IF(AA76&gt;0,X76&amp;Sprache!$E$71&amp;Y76,"")</f>
        <v/>
      </c>
      <c r="AD76" s="137"/>
      <c r="AE76" s="142" t="str">
        <f ca="1">IF($AA76=0,"",IF($X76&gt;$Y76,Einstellungen!$C$4,IF($X76=$Y76,1,0)))</f>
        <v/>
      </c>
      <c r="AF76" s="137" t="str">
        <f ca="1">IF($AA76=0,"",IF($X76&lt;$Y76,Einstellungen!$C$4,IF($X76=$Y76,1,0)))</f>
        <v/>
      </c>
    </row>
    <row r="77" spans="6:43" s="2" customFormat="1" x14ac:dyDescent="0.25">
      <c r="F77" s="1"/>
      <c r="G77" s="1"/>
      <c r="H77" s="1"/>
      <c r="I77" s="1"/>
      <c r="J77" s="1"/>
      <c r="K77" s="1"/>
      <c r="L77" s="1"/>
      <c r="M77" s="1"/>
      <c r="U77" s="63" t="s">
        <v>29</v>
      </c>
      <c r="V77" s="37" t="str">
        <f ca="1">'Endrunde 4'!$I25</f>
        <v>Murten 2</v>
      </c>
      <c r="W77" s="1" t="str">
        <f ca="1">'Endrunde 4'!$K25</f>
        <v>Burgdorf 11</v>
      </c>
      <c r="X77" s="1">
        <f ca="1">IF(AND('Endrunde 4'!$L25&lt;&gt;"",'Endrunde 4'!$N25&lt;&gt;"",$V77&lt;&gt;$W77,$V77&lt;&gt;"",$W77&lt;&gt;""),'Endrunde 4'!$L25,"")</f>
        <v>1</v>
      </c>
      <c r="Y77" s="32">
        <f ca="1">IF(AND('Endrunde 4'!$L25&lt;&gt;"",'Endrunde 4'!$N25&lt;&gt;"",$V77&lt;&gt;$W77,$V77&lt;&gt;"",$W77&lt;&gt;""),'Endrunde 4'!$N25,"")</f>
        <v>5</v>
      </c>
      <c r="Z77" s="31" t="str">
        <f t="shared" ca="1" si="66"/>
        <v>Murten 2Burgdorf 11</v>
      </c>
      <c r="AA77" s="1">
        <f t="shared" ca="1" si="65"/>
        <v>1</v>
      </c>
      <c r="AB77" s="1" t="str">
        <f ca="1">IF(AA77&gt;0,X77&amp;Sprache!$E$71&amp;Y77,"")</f>
        <v>1:5</v>
      </c>
      <c r="AD77" s="137"/>
      <c r="AE77" s="142">
        <f ca="1">IF($AA77=0,"",IF($X77&gt;$Y77,Einstellungen!$C$4,IF($X77=$Y77,1,0)))</f>
        <v>0</v>
      </c>
      <c r="AF77" s="137">
        <f ca="1">IF($AA77=0,"",IF($X77&lt;$Y77,Einstellungen!$C$4,IF($X77=$Y77,1,0)))</f>
        <v>3</v>
      </c>
    </row>
    <row r="78" spans="6:43" s="2" customFormat="1" x14ac:dyDescent="0.25">
      <c r="F78" s="1"/>
      <c r="G78" s="1"/>
      <c r="H78" s="1"/>
      <c r="I78" s="1"/>
      <c r="J78" s="1"/>
      <c r="K78" s="1"/>
      <c r="L78" s="1"/>
      <c r="M78" s="1"/>
      <c r="U78" s="63" t="s">
        <v>30</v>
      </c>
      <c r="V78" s="37" t="str">
        <f ca="1">'Endrunde 4'!$I26</f>
        <v>Murten 1</v>
      </c>
      <c r="W78" s="1" t="str">
        <f ca="1">'Endrunde 4'!$K26</f>
        <v>Thun 13_1</v>
      </c>
      <c r="X78" s="1">
        <f ca="1">IF(AND('Endrunde 4'!$L26&lt;&gt;"",'Endrunde 4'!$N26&lt;&gt;"",$V78&lt;&gt;$W78,$V78&lt;&gt;"",$W78&lt;&gt;""),'Endrunde 4'!$L26,"")</f>
        <v>4</v>
      </c>
      <c r="Y78" s="32">
        <f ca="1">IF(AND('Endrunde 4'!$L26&lt;&gt;"",'Endrunde 4'!$N26&lt;&gt;"",$V78&lt;&gt;$W78,$V78&lt;&gt;"",$W78&lt;&gt;""),'Endrunde 4'!$N26,"")</f>
        <v>4</v>
      </c>
      <c r="Z78" s="31" t="str">
        <f t="shared" ca="1" si="66"/>
        <v>Murten 1Thun 13_1</v>
      </c>
      <c r="AA78" s="1">
        <f t="shared" ca="1" si="65"/>
        <v>1</v>
      </c>
      <c r="AB78" s="1" t="str">
        <f ca="1">IF(AA78&gt;0,X78&amp;Sprache!$E$71&amp;Y78,"")</f>
        <v>4:4</v>
      </c>
      <c r="AD78" s="137"/>
      <c r="AE78" s="142">
        <f ca="1">IF($AA78=0,"",IF($X78&gt;$Y78,Einstellungen!$C$4,IF($X78=$Y78,1,0)))</f>
        <v>1</v>
      </c>
      <c r="AF78" s="137">
        <f ca="1">IF($AA78=0,"",IF($X78&lt;$Y78,Einstellungen!$C$4,IF($X78=$Y78,1,0)))</f>
        <v>1</v>
      </c>
    </row>
    <row r="79" spans="6:43" s="2" customFormat="1" x14ac:dyDescent="0.25">
      <c r="F79" s="1"/>
      <c r="G79" s="1"/>
      <c r="H79" s="1"/>
      <c r="I79" s="1"/>
      <c r="J79" s="1"/>
      <c r="K79" s="1"/>
      <c r="L79" s="1"/>
      <c r="M79" s="1"/>
      <c r="U79" s="63" t="s">
        <v>31</v>
      </c>
      <c r="V79" s="37" t="str">
        <f ca="1">'Endrunde 4'!$I27</f>
        <v>Langenthal 2</v>
      </c>
      <c r="W79" s="1" t="str">
        <f ca="1">'Endrunde 4'!$K27</f>
        <v>Langenthal 11</v>
      </c>
      <c r="X79" s="1">
        <f ca="1">IF(AND('Endrunde 4'!$L27&lt;&gt;"",'Endrunde 4'!$N27&lt;&gt;"",$V79&lt;&gt;$W79,$V79&lt;&gt;"",$W79&lt;&gt;""),'Endrunde 4'!$L27,"")</f>
        <v>0</v>
      </c>
      <c r="Y79" s="32">
        <f ca="1">IF(AND('Endrunde 4'!$L27&lt;&gt;"",'Endrunde 4'!$N27&lt;&gt;"",$V79&lt;&gt;$W79,$V79&lt;&gt;"",$W79&lt;&gt;""),'Endrunde 4'!$N27,"")</f>
        <v>7</v>
      </c>
      <c r="Z79" s="31" t="str">
        <f t="shared" ca="1" si="66"/>
        <v>Langenthal 2Langenthal 11</v>
      </c>
      <c r="AA79" s="1">
        <f t="shared" ca="1" si="65"/>
        <v>1</v>
      </c>
      <c r="AB79" s="1" t="str">
        <f ca="1">IF(AA79&gt;0,X79&amp;Sprache!$E$71&amp;Y79,"")</f>
        <v>0:7</v>
      </c>
      <c r="AD79" s="137"/>
      <c r="AE79" s="142">
        <f ca="1">IF($AA79=0,"",IF($X79&gt;$Y79,Einstellungen!$C$4,IF($X79=$Y79,1,0)))</f>
        <v>0</v>
      </c>
      <c r="AF79" s="137">
        <f ca="1">IF($AA79=0,"",IF($X79&lt;$Y79,Einstellungen!$C$4,IF($X79=$Y79,1,0)))</f>
        <v>3</v>
      </c>
    </row>
    <row r="80" spans="6:43" s="2" customFormat="1" x14ac:dyDescent="0.25">
      <c r="F80" s="1"/>
      <c r="G80" s="1"/>
      <c r="H80" s="1"/>
      <c r="I80" s="1"/>
      <c r="J80" s="1"/>
      <c r="K80" s="1"/>
      <c r="L80" s="1"/>
      <c r="M80" s="1"/>
      <c r="U80" s="63" t="s">
        <v>32</v>
      </c>
      <c r="V80" s="37" t="str">
        <f ca="1">'Endrunde 4'!$I28</f>
        <v>Thun</v>
      </c>
      <c r="W80" s="1" t="str">
        <f ca="1">'Endrunde 4'!$K28</f>
        <v>Thun 13_2</v>
      </c>
      <c r="X80" s="1">
        <f ca="1">IF(AND('Endrunde 4'!$L28&lt;&gt;"",'Endrunde 4'!$N28&lt;&gt;"",$V80&lt;&gt;$W80,$V80&lt;&gt;"",$W80&lt;&gt;""),'Endrunde 4'!$L28,"")</f>
        <v>2</v>
      </c>
      <c r="Y80" s="32">
        <f ca="1">IF(AND('Endrunde 4'!$L28&lt;&gt;"",'Endrunde 4'!$N28&lt;&gt;"",$V80&lt;&gt;$W80,$V80&lt;&gt;"",$W80&lt;&gt;""),'Endrunde 4'!$N28,"")</f>
        <v>8</v>
      </c>
      <c r="Z80" s="31" t="str">
        <f t="shared" ca="1" si="66"/>
        <v>ThunThun 13_2</v>
      </c>
      <c r="AA80" s="1">
        <f t="shared" ca="1" si="65"/>
        <v>1</v>
      </c>
      <c r="AB80" s="1" t="str">
        <f ca="1">IF(AA80&gt;0,X80&amp;Sprache!$E$71&amp;Y80,"")</f>
        <v>2:8</v>
      </c>
      <c r="AD80" s="137"/>
      <c r="AE80" s="142">
        <f ca="1">IF($AA80=0,"",IF($X80&gt;$Y80,Einstellungen!$C$4,IF($X80=$Y80,1,0)))</f>
        <v>0</v>
      </c>
      <c r="AF80" s="137">
        <f ca="1">IF($AA80=0,"",IF($X80&lt;$Y80,Einstellungen!$C$4,IF($X80=$Y80,1,0)))</f>
        <v>3</v>
      </c>
    </row>
    <row r="81" spans="6:32" s="2" customFormat="1" ht="12" thickBot="1" x14ac:dyDescent="0.3">
      <c r="F81" s="1"/>
      <c r="G81" s="1"/>
      <c r="H81" s="1"/>
      <c r="I81" s="1"/>
      <c r="J81" s="1"/>
      <c r="K81" s="1"/>
      <c r="L81" s="1"/>
      <c r="M81" s="1"/>
      <c r="U81" s="545" t="s">
        <v>33</v>
      </c>
      <c r="V81" s="546" t="str">
        <f ca="1">'Endrunde 4'!$I29</f>
        <v>Langenthal 1</v>
      </c>
      <c r="W81" s="547" t="str">
        <f ca="1">'Endrunde 4'!$K29</f>
        <v>Langenthal 13</v>
      </c>
      <c r="X81" s="547">
        <f ca="1">IF(AND('Endrunde 4'!$L29&lt;&gt;"",'Endrunde 4'!$N29&lt;&gt;"",$V81&lt;&gt;$W81,$V81&lt;&gt;"",$W81&lt;&gt;""),'Endrunde 4'!$L29,"")</f>
        <v>4</v>
      </c>
      <c r="Y81" s="548">
        <f ca="1">IF(AND('Endrunde 4'!$L29&lt;&gt;"",'Endrunde 4'!$N29&lt;&gt;"",$V81&lt;&gt;$W81,$V81&lt;&gt;"",$W81&lt;&gt;""),'Endrunde 4'!$N29,"")</f>
        <v>0</v>
      </c>
      <c r="Z81" s="549" t="str">
        <f t="shared" ca="1" si="66"/>
        <v>Langenthal 1Langenthal 13</v>
      </c>
      <c r="AA81" s="547">
        <f t="shared" ca="1" si="65"/>
        <v>1</v>
      </c>
      <c r="AB81" s="547" t="str">
        <f ca="1">IF(AA81&gt;0,X81&amp;Sprache!$E$71&amp;Y81,"")</f>
        <v>4:0</v>
      </c>
      <c r="AC81" s="550"/>
      <c r="AD81" s="551"/>
      <c r="AE81" s="552">
        <f ca="1">IF($AA81=0,"",IF($X81&gt;$Y81,Einstellungen!$C$4,IF($X81=$Y81,1,0)))</f>
        <v>3</v>
      </c>
      <c r="AF81" s="551">
        <f ca="1">IF($AA81=0,"",IF($X81&lt;$Y81,Einstellungen!$C$4,IF($X81=$Y81,1,0)))</f>
        <v>0</v>
      </c>
    </row>
    <row r="82" spans="6:32" s="2" customFormat="1" ht="12" thickTop="1" x14ac:dyDescent="0.25">
      <c r="F82" s="1"/>
      <c r="G82" s="1"/>
      <c r="H82" s="1"/>
      <c r="I82" s="1"/>
      <c r="J82" s="1"/>
      <c r="K82" s="1"/>
      <c r="L82" s="1"/>
      <c r="M82" s="1"/>
      <c r="U82" s="553" t="s">
        <v>34</v>
      </c>
      <c r="V82" s="554" t="str">
        <f>""</f>
        <v/>
      </c>
      <c r="W82" s="555" t="str">
        <f>""</f>
        <v/>
      </c>
      <c r="X82" s="555" t="str">
        <f>""</f>
        <v/>
      </c>
      <c r="Y82" s="556" t="str">
        <f>""</f>
        <v/>
      </c>
      <c r="Z82" s="557" t="str">
        <f t="shared" si="66"/>
        <v/>
      </c>
      <c r="AA82" s="555">
        <f t="shared" si="65"/>
        <v>0</v>
      </c>
      <c r="AB82" s="555" t="str">
        <f>IF(AA82&gt;0,X82&amp;Sprache!$E$71&amp;Y82,"")</f>
        <v/>
      </c>
      <c r="AC82" s="558"/>
      <c r="AD82" s="559"/>
      <c r="AE82" s="560" t="str">
        <f>IF($AA82=0,"",IF($X82&gt;$Y82,Einstellungen!$C$4,IF($X82=$Y82,1,0)))</f>
        <v/>
      </c>
      <c r="AF82" s="559" t="str">
        <f>IF($AA82=0,"",IF($X82&lt;$Y82,Einstellungen!$C$4,IF($X82=$Y82,1,0)))</f>
        <v/>
      </c>
    </row>
    <row r="83" spans="6:32" s="2" customFormat="1" x14ac:dyDescent="0.25">
      <c r="F83" s="1"/>
      <c r="G83" s="1"/>
      <c r="H83" s="1"/>
      <c r="I83" s="1"/>
      <c r="J83" s="1"/>
      <c r="K83" s="1"/>
      <c r="L83" s="1"/>
      <c r="M83" s="1"/>
      <c r="U83" s="63" t="s">
        <v>35</v>
      </c>
      <c r="V83" s="37" t="str">
        <f>""</f>
        <v/>
      </c>
      <c r="W83" s="1" t="str">
        <f>""</f>
        <v/>
      </c>
      <c r="X83" s="1" t="str">
        <f>""</f>
        <v/>
      </c>
      <c r="Y83" s="32" t="str">
        <f>""</f>
        <v/>
      </c>
      <c r="Z83" s="31" t="str">
        <f t="shared" si="66"/>
        <v/>
      </c>
      <c r="AA83" s="1">
        <f t="shared" si="65"/>
        <v>0</v>
      </c>
      <c r="AB83" s="1" t="str">
        <f>IF(AA83&gt;0,X83&amp;Sprache!$E$71&amp;Y83,"")</f>
        <v/>
      </c>
      <c r="AD83" s="137"/>
      <c r="AE83" s="142" t="str">
        <f>IF($AA83=0,"",IF($X83&gt;$Y83,Einstellungen!$C$4,IF($X83=$Y83,1,0)))</f>
        <v/>
      </c>
      <c r="AF83" s="137" t="str">
        <f>IF($AA83=0,"",IF($X83&lt;$Y83,Einstellungen!$C$4,IF($X83=$Y83,1,0)))</f>
        <v/>
      </c>
    </row>
    <row r="84" spans="6:32" s="2" customFormat="1" x14ac:dyDescent="0.25">
      <c r="F84" s="1"/>
      <c r="G84" s="1"/>
      <c r="H84" s="1"/>
      <c r="I84" s="1"/>
      <c r="J84" s="1"/>
      <c r="K84" s="1"/>
      <c r="L84" s="1"/>
      <c r="M84" s="1"/>
      <c r="U84" s="63" t="s">
        <v>36</v>
      </c>
      <c r="V84" s="37" t="str">
        <f>""</f>
        <v/>
      </c>
      <c r="W84" s="1" t="str">
        <f>""</f>
        <v/>
      </c>
      <c r="X84" s="1" t="str">
        <f>""</f>
        <v/>
      </c>
      <c r="Y84" s="32" t="str">
        <f>""</f>
        <v/>
      </c>
      <c r="Z84" s="31" t="str">
        <f t="shared" si="66"/>
        <v/>
      </c>
      <c r="AA84" s="1">
        <f t="shared" si="65"/>
        <v>0</v>
      </c>
      <c r="AB84" s="1" t="str">
        <f>IF(AA84&gt;0,X84&amp;Sprache!$E$71&amp;Y84,"")</f>
        <v/>
      </c>
      <c r="AD84" s="137"/>
      <c r="AE84" s="142" t="str">
        <f>IF($AA84=0,"",IF($X84&gt;$Y84,Einstellungen!$C$4,IF($X84=$Y84,1,0)))</f>
        <v/>
      </c>
      <c r="AF84" s="137" t="str">
        <f>IF($AA84=0,"",IF($X84&lt;$Y84,Einstellungen!$C$4,IF($X84=$Y84,1,0)))</f>
        <v/>
      </c>
    </row>
    <row r="85" spans="6:32" s="2" customFormat="1" x14ac:dyDescent="0.25">
      <c r="F85" s="1"/>
      <c r="G85" s="1"/>
      <c r="H85" s="1"/>
      <c r="I85" s="1"/>
      <c r="J85" s="1"/>
      <c r="K85" s="1"/>
      <c r="L85" s="1"/>
      <c r="M85" s="1"/>
      <c r="U85" s="63" t="s">
        <v>37</v>
      </c>
      <c r="V85" s="37" t="str">
        <f>""</f>
        <v/>
      </c>
      <c r="W85" s="1" t="str">
        <f>""</f>
        <v/>
      </c>
      <c r="X85" s="1" t="str">
        <f>""</f>
        <v/>
      </c>
      <c r="Y85" s="32" t="str">
        <f>""</f>
        <v/>
      </c>
      <c r="Z85" s="31" t="str">
        <f t="shared" si="66"/>
        <v/>
      </c>
      <c r="AA85" s="1">
        <f t="shared" si="65"/>
        <v>0</v>
      </c>
      <c r="AB85" s="1" t="str">
        <f>IF(AA85&gt;0,X85&amp;Sprache!$E$71&amp;Y85,"")</f>
        <v/>
      </c>
      <c r="AD85" s="137"/>
      <c r="AE85" s="142" t="str">
        <f>IF($AA85=0,"",IF($X85&gt;$Y85,Einstellungen!$C$4,IF($X85=$Y85,1,0)))</f>
        <v/>
      </c>
      <c r="AF85" s="137" t="str">
        <f>IF($AA85=0,"",IF($X85&lt;$Y85,Einstellungen!$C$4,IF($X85=$Y85,1,0)))</f>
        <v/>
      </c>
    </row>
    <row r="86" spans="6:32" s="2" customFormat="1" x14ac:dyDescent="0.25">
      <c r="F86" s="1"/>
      <c r="G86" s="1"/>
      <c r="H86" s="1"/>
      <c r="I86" s="1"/>
      <c r="J86" s="1"/>
      <c r="K86" s="1"/>
      <c r="L86" s="1"/>
      <c r="M86" s="1"/>
      <c r="U86" s="63" t="s">
        <v>38</v>
      </c>
      <c r="V86" s="37" t="str">
        <f>""</f>
        <v/>
      </c>
      <c r="W86" s="1" t="str">
        <f>""</f>
        <v/>
      </c>
      <c r="X86" s="1" t="str">
        <f>""</f>
        <v/>
      </c>
      <c r="Y86" s="32" t="str">
        <f>""</f>
        <v/>
      </c>
      <c r="Z86" s="31" t="str">
        <f t="shared" si="66"/>
        <v/>
      </c>
      <c r="AA86" s="1">
        <f t="shared" si="65"/>
        <v>0</v>
      </c>
      <c r="AB86" s="1" t="str">
        <f>IF(AA86&gt;0,X86&amp;Sprache!$E$71&amp;Y86,"")</f>
        <v/>
      </c>
      <c r="AD86" s="137"/>
      <c r="AE86" s="142" t="str">
        <f>IF($AA86=0,"",IF($X86&gt;$Y86,Einstellungen!$C$4,IF($X86=$Y86,1,0)))</f>
        <v/>
      </c>
      <c r="AF86" s="137" t="str">
        <f>IF($AA86=0,"",IF($X86&lt;$Y86,Einstellungen!$C$4,IF($X86=$Y86,1,0)))</f>
        <v/>
      </c>
    </row>
    <row r="87" spans="6:32" s="2" customFormat="1" x14ac:dyDescent="0.25">
      <c r="F87" s="1"/>
      <c r="G87" s="1"/>
      <c r="H87" s="1"/>
      <c r="I87" s="1"/>
      <c r="J87" s="1"/>
      <c r="K87" s="1"/>
      <c r="L87" s="1"/>
      <c r="M87" s="1"/>
      <c r="U87" s="63" t="s">
        <v>39</v>
      </c>
      <c r="V87" s="37" t="str">
        <f>""</f>
        <v/>
      </c>
      <c r="W87" s="1" t="str">
        <f>""</f>
        <v/>
      </c>
      <c r="X87" s="1" t="str">
        <f>""</f>
        <v/>
      </c>
      <c r="Y87" s="32" t="str">
        <f>""</f>
        <v/>
      </c>
      <c r="Z87" s="31" t="str">
        <f t="shared" si="66"/>
        <v/>
      </c>
      <c r="AA87" s="1">
        <f t="shared" si="65"/>
        <v>0</v>
      </c>
      <c r="AB87" s="1" t="str">
        <f>IF(AA87&gt;0,X87&amp;Sprache!$E$71&amp;Y87,"")</f>
        <v/>
      </c>
      <c r="AD87" s="137"/>
      <c r="AE87" s="142" t="str">
        <f>IF($AA87=0,"",IF($X87&gt;$Y87,Einstellungen!$C$4,IF($X87=$Y87,1,0)))</f>
        <v/>
      </c>
      <c r="AF87" s="137" t="str">
        <f>IF($AA87=0,"",IF($X87&lt;$Y87,Einstellungen!$C$4,IF($X87=$Y87,1,0)))</f>
        <v/>
      </c>
    </row>
    <row r="88" spans="6:32" s="2" customFormat="1" x14ac:dyDescent="0.25">
      <c r="F88" s="1"/>
      <c r="G88" s="1"/>
      <c r="H88" s="1"/>
      <c r="I88" s="1"/>
      <c r="J88" s="1"/>
      <c r="K88" s="1"/>
      <c r="L88" s="1"/>
      <c r="M88" s="1"/>
      <c r="U88" s="63" t="s">
        <v>40</v>
      </c>
      <c r="V88" s="37" t="str">
        <f>""</f>
        <v/>
      </c>
      <c r="W88" s="1" t="str">
        <f>""</f>
        <v/>
      </c>
      <c r="X88" s="1" t="str">
        <f>""</f>
        <v/>
      </c>
      <c r="Y88" s="32" t="str">
        <f>""</f>
        <v/>
      </c>
      <c r="Z88" s="31" t="str">
        <f t="shared" si="66"/>
        <v/>
      </c>
      <c r="AA88" s="1">
        <f t="shared" si="65"/>
        <v>0</v>
      </c>
      <c r="AB88" s="1" t="str">
        <f>IF(AA88&gt;0,X88&amp;Sprache!$E$71&amp;Y88,"")</f>
        <v/>
      </c>
      <c r="AD88" s="137"/>
      <c r="AE88" s="142" t="str">
        <f>IF($AA88=0,"",IF($X88&gt;$Y88,Einstellungen!$C$4,IF($X88=$Y88,1,0)))</f>
        <v/>
      </c>
      <c r="AF88" s="137" t="str">
        <f>IF($AA88=0,"",IF($X88&lt;$Y88,Einstellungen!$C$4,IF($X88=$Y88,1,0)))</f>
        <v/>
      </c>
    </row>
    <row r="89" spans="6:32" s="2" customFormat="1" x14ac:dyDescent="0.25">
      <c r="F89" s="1"/>
      <c r="G89" s="1"/>
      <c r="H89" s="1"/>
      <c r="I89" s="1"/>
      <c r="J89" s="1"/>
      <c r="K89" s="1"/>
      <c r="L89" s="1"/>
      <c r="M89" s="1"/>
      <c r="U89" s="63" t="s">
        <v>41</v>
      </c>
      <c r="V89" s="37" t="str">
        <f>""</f>
        <v/>
      </c>
      <c r="W89" s="1" t="str">
        <f>""</f>
        <v/>
      </c>
      <c r="X89" s="1" t="str">
        <f>""</f>
        <v/>
      </c>
      <c r="Y89" s="32" t="str">
        <f>""</f>
        <v/>
      </c>
      <c r="Z89" s="31" t="str">
        <f t="shared" si="66"/>
        <v/>
      </c>
      <c r="AA89" s="1">
        <f t="shared" si="65"/>
        <v>0</v>
      </c>
      <c r="AB89" s="1" t="str">
        <f>IF(AA89&gt;0,X89&amp;Sprache!$E$71&amp;Y89,"")</f>
        <v/>
      </c>
      <c r="AD89" s="137"/>
      <c r="AE89" s="142" t="str">
        <f>IF($AA89=0,"",IF($X89&gt;$Y89,Einstellungen!$C$4,IF($X89=$Y89,1,0)))</f>
        <v/>
      </c>
      <c r="AF89" s="137" t="str">
        <f>IF($AA89=0,"",IF($X89&lt;$Y89,Einstellungen!$C$4,IF($X89=$Y89,1,0)))</f>
        <v/>
      </c>
    </row>
    <row r="90" spans="6:32" s="2" customFormat="1" x14ac:dyDescent="0.25">
      <c r="F90" s="1"/>
      <c r="G90" s="1"/>
      <c r="H90" s="1"/>
      <c r="I90" s="1"/>
      <c r="J90" s="1"/>
      <c r="K90" s="1"/>
      <c r="L90" s="1"/>
      <c r="M90" s="1"/>
      <c r="U90" s="63" t="s">
        <v>42</v>
      </c>
      <c r="V90" s="37" t="str">
        <f>""</f>
        <v/>
      </c>
      <c r="W90" s="1" t="str">
        <f>""</f>
        <v/>
      </c>
      <c r="X90" s="1" t="str">
        <f>""</f>
        <v/>
      </c>
      <c r="Y90" s="32" t="str">
        <f>""</f>
        <v/>
      </c>
      <c r="Z90" s="31" t="str">
        <f t="shared" si="66"/>
        <v/>
      </c>
      <c r="AA90" s="1">
        <f t="shared" si="65"/>
        <v>0</v>
      </c>
      <c r="AB90" s="1" t="str">
        <f>IF(AA90&gt;0,X90&amp;Sprache!$E$71&amp;Y90,"")</f>
        <v/>
      </c>
      <c r="AD90" s="137"/>
      <c r="AE90" s="142" t="str">
        <f>IF($AA90=0,"",IF($X90&gt;$Y90,Einstellungen!$C$4,IF($X90=$Y90,1,0)))</f>
        <v/>
      </c>
      <c r="AF90" s="137" t="str">
        <f>IF($AA90=0,"",IF($X90&lt;$Y90,Einstellungen!$C$4,IF($X90=$Y90,1,0)))</f>
        <v/>
      </c>
    </row>
    <row r="91" spans="6:32" s="2" customFormat="1" x14ac:dyDescent="0.25">
      <c r="F91" s="1"/>
      <c r="G91" s="1"/>
      <c r="H91" s="1"/>
      <c r="I91" s="1"/>
      <c r="J91" s="1"/>
      <c r="K91" s="1"/>
      <c r="L91" s="1"/>
      <c r="M91" s="1"/>
      <c r="U91" s="63" t="s">
        <v>43</v>
      </c>
      <c r="V91" s="37" t="str">
        <f>""</f>
        <v/>
      </c>
      <c r="W91" s="1" t="str">
        <f>""</f>
        <v/>
      </c>
      <c r="X91" s="1" t="str">
        <f>""</f>
        <v/>
      </c>
      <c r="Y91" s="32" t="str">
        <f>""</f>
        <v/>
      </c>
      <c r="Z91" s="31" t="str">
        <f t="shared" si="66"/>
        <v/>
      </c>
      <c r="AA91" s="1">
        <f t="shared" si="65"/>
        <v>0</v>
      </c>
      <c r="AB91" s="1" t="str">
        <f>IF(AA91&gt;0,X91&amp;Sprache!$E$71&amp;Y91,"")</f>
        <v/>
      </c>
      <c r="AD91" s="137"/>
      <c r="AE91" s="142" t="str">
        <f>IF($AA91=0,"",IF($X91&gt;$Y91,Einstellungen!$C$4,IF($X91=$Y91,1,0)))</f>
        <v/>
      </c>
      <c r="AF91" s="137" t="str">
        <f>IF($AA91=0,"",IF($X91&lt;$Y91,Einstellungen!$C$4,IF($X91=$Y91,1,0)))</f>
        <v/>
      </c>
    </row>
    <row r="92" spans="6:32" s="2" customFormat="1" x14ac:dyDescent="0.25">
      <c r="F92" s="1"/>
      <c r="G92" s="1"/>
      <c r="H92" s="1"/>
      <c r="I92" s="1"/>
      <c r="J92" s="1"/>
      <c r="K92" s="1"/>
      <c r="L92" s="1"/>
      <c r="M92" s="1"/>
      <c r="U92" s="63" t="s">
        <v>44</v>
      </c>
      <c r="V92" s="37" t="str">
        <f>""</f>
        <v/>
      </c>
      <c r="W92" s="1" t="str">
        <f>""</f>
        <v/>
      </c>
      <c r="X92" s="1" t="str">
        <f>""</f>
        <v/>
      </c>
      <c r="Y92" s="32" t="str">
        <f>""</f>
        <v/>
      </c>
      <c r="Z92" s="31" t="str">
        <f t="shared" si="66"/>
        <v/>
      </c>
      <c r="AA92" s="1">
        <f t="shared" si="65"/>
        <v>0</v>
      </c>
      <c r="AB92" s="1" t="str">
        <f>IF(AA92&gt;0,X92&amp;Sprache!$E$71&amp;Y92,"")</f>
        <v/>
      </c>
      <c r="AD92" s="137"/>
      <c r="AE92" s="142" t="str">
        <f>IF($AA92=0,"",IF($X92&gt;$Y92,Einstellungen!$C$4,IF($X92=$Y92,1,0)))</f>
        <v/>
      </c>
      <c r="AF92" s="137" t="str">
        <f>IF($AA92=0,"",IF($X92&lt;$Y92,Einstellungen!$C$4,IF($X92=$Y92,1,0)))</f>
        <v/>
      </c>
    </row>
    <row r="93" spans="6:32" s="2" customFormat="1" x14ac:dyDescent="0.25">
      <c r="F93" s="1"/>
      <c r="G93" s="1"/>
      <c r="H93" s="1"/>
      <c r="I93" s="1"/>
      <c r="J93" s="1"/>
      <c r="K93" s="1"/>
      <c r="L93" s="1"/>
      <c r="M93" s="1"/>
      <c r="U93" s="63" t="s">
        <v>45</v>
      </c>
      <c r="V93" s="37" t="str">
        <f>""</f>
        <v/>
      </c>
      <c r="W93" s="1" t="str">
        <f>""</f>
        <v/>
      </c>
      <c r="X93" s="1" t="str">
        <f>""</f>
        <v/>
      </c>
      <c r="Y93" s="32" t="str">
        <f>""</f>
        <v/>
      </c>
      <c r="Z93" s="31" t="str">
        <f t="shared" si="66"/>
        <v/>
      </c>
      <c r="AA93" s="1">
        <f t="shared" si="65"/>
        <v>0</v>
      </c>
      <c r="AB93" s="1" t="str">
        <f>IF(AA93&gt;0,X93&amp;Sprache!$E$71&amp;Y93,"")</f>
        <v/>
      </c>
      <c r="AD93" s="137"/>
      <c r="AE93" s="142" t="str">
        <f>IF($AA93=0,"",IF($X93&gt;$Y93,Einstellungen!$C$4,IF($X93=$Y93,1,0)))</f>
        <v/>
      </c>
      <c r="AF93" s="137" t="str">
        <f>IF($AA93=0,"",IF($X93&lt;$Y93,Einstellungen!$C$4,IF($X93=$Y93,1,0)))</f>
        <v/>
      </c>
    </row>
    <row r="94" spans="6:32" s="2" customFormat="1" x14ac:dyDescent="0.25">
      <c r="F94" s="1"/>
      <c r="G94" s="1"/>
      <c r="H94" s="1"/>
      <c r="I94" s="1"/>
      <c r="J94" s="1"/>
      <c r="K94" s="1"/>
      <c r="L94" s="1"/>
      <c r="M94" s="1"/>
      <c r="U94" s="63" t="s">
        <v>46</v>
      </c>
      <c r="V94" s="37" t="str">
        <f>""</f>
        <v/>
      </c>
      <c r="W94" s="1" t="str">
        <f>""</f>
        <v/>
      </c>
      <c r="X94" s="1" t="str">
        <f>""</f>
        <v/>
      </c>
      <c r="Y94" s="32" t="str">
        <f>""</f>
        <v/>
      </c>
      <c r="Z94" s="31" t="str">
        <f>""</f>
        <v/>
      </c>
      <c r="AA94" s="1">
        <f t="shared" si="65"/>
        <v>0</v>
      </c>
      <c r="AB94" s="1" t="str">
        <f>""</f>
        <v/>
      </c>
      <c r="AD94" s="137"/>
      <c r="AE94" s="142" t="str">
        <f>IF($AA94=0,"",IF($X94&gt;$Y94,Einstellungen!$C$4,IF($X94=$Y94,1,0)))</f>
        <v/>
      </c>
      <c r="AF94" s="137" t="str">
        <f>IF($AA94=0,"",IF($X94&lt;$Y94,Einstellungen!$C$4,IF($X94=$Y94,1,0)))</f>
        <v/>
      </c>
    </row>
    <row r="95" spans="6:32" s="2" customFormat="1" x14ac:dyDescent="0.25">
      <c r="F95" s="1"/>
      <c r="G95" s="1"/>
      <c r="H95" s="1"/>
      <c r="I95" s="1"/>
      <c r="J95" s="1"/>
      <c r="K95" s="1"/>
      <c r="L95" s="1"/>
      <c r="M95" s="1"/>
      <c r="U95" s="63" t="s">
        <v>47</v>
      </c>
      <c r="V95" s="37" t="str">
        <f>""</f>
        <v/>
      </c>
      <c r="W95" s="1" t="str">
        <f>""</f>
        <v/>
      </c>
      <c r="X95" s="1" t="str">
        <f>""</f>
        <v/>
      </c>
      <c r="Y95" s="32" t="str">
        <f>""</f>
        <v/>
      </c>
      <c r="Z95" s="31" t="str">
        <f>""</f>
        <v/>
      </c>
      <c r="AA95" s="1">
        <f t="shared" si="65"/>
        <v>0</v>
      </c>
      <c r="AB95" s="1" t="str">
        <f>""</f>
        <v/>
      </c>
      <c r="AD95" s="137"/>
      <c r="AE95" s="142" t="str">
        <f>IF($AA95=0,"",IF($X95&gt;$Y95,Einstellungen!$C$4,IF($X95=$Y95,1,0)))</f>
        <v/>
      </c>
      <c r="AF95" s="137" t="str">
        <f>IF($AA95=0,"",IF($X95&lt;$Y95,Einstellungen!$C$4,IF($X95=$Y95,1,0)))</f>
        <v/>
      </c>
    </row>
    <row r="96" spans="6:32" s="2" customFormat="1" x14ac:dyDescent="0.25">
      <c r="F96" s="1"/>
      <c r="G96" s="1"/>
      <c r="H96" s="1"/>
      <c r="I96" s="1"/>
      <c r="J96" s="1"/>
      <c r="K96" s="1"/>
      <c r="L96" s="1"/>
      <c r="M96" s="1"/>
      <c r="U96" s="63" t="s">
        <v>48</v>
      </c>
      <c r="V96" s="37" t="str">
        <f>""</f>
        <v/>
      </c>
      <c r="W96" s="1" t="str">
        <f>""</f>
        <v/>
      </c>
      <c r="X96" s="1" t="str">
        <f>""</f>
        <v/>
      </c>
      <c r="Y96" s="32" t="str">
        <f>""</f>
        <v/>
      </c>
      <c r="Z96" s="31" t="str">
        <f>""</f>
        <v/>
      </c>
      <c r="AA96" s="1">
        <f t="shared" si="65"/>
        <v>0</v>
      </c>
      <c r="AB96" s="1" t="str">
        <f>""</f>
        <v/>
      </c>
      <c r="AD96" s="137"/>
      <c r="AE96" s="142" t="str">
        <f>IF($AA96=0,"",IF($X96&gt;$Y96,Einstellungen!$C$4,IF($X96=$Y96,1,0)))</f>
        <v/>
      </c>
      <c r="AF96" s="137" t="str">
        <f>IF($AA96=0,"",IF($X96&lt;$Y96,Einstellungen!$C$4,IF($X96=$Y96,1,0)))</f>
        <v/>
      </c>
    </row>
    <row r="97" spans="6:32" s="2" customFormat="1" x14ac:dyDescent="0.25">
      <c r="F97" s="1"/>
      <c r="G97" s="1"/>
      <c r="H97" s="1"/>
      <c r="I97" s="1"/>
      <c r="J97" s="1"/>
      <c r="K97" s="1"/>
      <c r="L97" s="1"/>
      <c r="M97" s="1"/>
      <c r="U97" s="63" t="s">
        <v>49</v>
      </c>
      <c r="V97" s="37" t="str">
        <f>""</f>
        <v/>
      </c>
      <c r="W97" s="1" t="str">
        <f>""</f>
        <v/>
      </c>
      <c r="X97" s="1" t="str">
        <f>""</f>
        <v/>
      </c>
      <c r="Y97" s="32" t="str">
        <f>""</f>
        <v/>
      </c>
      <c r="Z97" s="31" t="str">
        <f>""</f>
        <v/>
      </c>
      <c r="AA97" s="1">
        <f t="shared" si="65"/>
        <v>0</v>
      </c>
      <c r="AB97" s="1" t="str">
        <f>""</f>
        <v/>
      </c>
      <c r="AD97" s="137"/>
      <c r="AE97" s="142" t="str">
        <f>IF($AA97=0,"",IF($X97&gt;$Y97,Einstellungen!$C$4,IF($X97=$Y97,1,0)))</f>
        <v/>
      </c>
      <c r="AF97" s="137" t="str">
        <f>IF($AA97=0,"",IF($X97&lt;$Y97,Einstellungen!$C$4,IF($X97=$Y97,1,0)))</f>
        <v/>
      </c>
    </row>
    <row r="98" spans="6:32" s="2" customFormat="1" x14ac:dyDescent="0.25">
      <c r="F98" s="1"/>
      <c r="G98" s="1"/>
      <c r="H98" s="1"/>
      <c r="I98" s="1"/>
      <c r="J98" s="1"/>
      <c r="K98" s="1"/>
      <c r="L98" s="1"/>
      <c r="M98" s="1"/>
      <c r="U98" s="63" t="s">
        <v>50</v>
      </c>
      <c r="V98" s="37" t="str">
        <f>""</f>
        <v/>
      </c>
      <c r="W98" s="1" t="str">
        <f>""</f>
        <v/>
      </c>
      <c r="X98" s="1" t="str">
        <f>""</f>
        <v/>
      </c>
      <c r="Y98" s="32" t="str">
        <f>""</f>
        <v/>
      </c>
      <c r="Z98" s="31" t="str">
        <f>""</f>
        <v/>
      </c>
      <c r="AA98" s="1">
        <f t="shared" si="65"/>
        <v>0</v>
      </c>
      <c r="AB98" s="1" t="str">
        <f>""</f>
        <v/>
      </c>
      <c r="AD98" s="137"/>
      <c r="AE98" s="142" t="str">
        <f>IF($AA98=0,"",IF($X98&gt;$Y98,Einstellungen!$C$4,IF($X98=$Y98,1,0)))</f>
        <v/>
      </c>
      <c r="AF98" s="137" t="str">
        <f>IF($AA98=0,"",IF($X98&lt;$Y98,Einstellungen!$C$4,IF($X98=$Y98,1,0)))</f>
        <v/>
      </c>
    </row>
    <row r="99" spans="6:32" s="2" customFormat="1" x14ac:dyDescent="0.25">
      <c r="F99" s="1"/>
      <c r="G99" s="1"/>
      <c r="H99" s="1"/>
      <c r="I99" s="1"/>
      <c r="J99" s="1"/>
      <c r="K99" s="1"/>
      <c r="L99" s="1"/>
      <c r="M99" s="1"/>
      <c r="U99" s="63" t="s">
        <v>51</v>
      </c>
      <c r="V99" s="37" t="str">
        <f>""</f>
        <v/>
      </c>
      <c r="W99" s="1" t="str">
        <f>""</f>
        <v/>
      </c>
      <c r="X99" s="1" t="str">
        <f>""</f>
        <v/>
      </c>
      <c r="Y99" s="32" t="str">
        <f>""</f>
        <v/>
      </c>
      <c r="Z99" s="31" t="str">
        <f>""</f>
        <v/>
      </c>
      <c r="AA99" s="1">
        <f t="shared" si="65"/>
        <v>0</v>
      </c>
      <c r="AB99" s="1" t="str">
        <f>""</f>
        <v/>
      </c>
      <c r="AD99" s="137"/>
      <c r="AE99" s="142" t="str">
        <f>IF($AA99=0,"",IF($X99&gt;$Y99,Einstellungen!$C$4,IF($X99=$Y99,1,0)))</f>
        <v/>
      </c>
      <c r="AF99" s="137" t="str">
        <f>IF($AA99=0,"",IF($X99&lt;$Y99,Einstellungen!$C$4,IF($X99=$Y99,1,0)))</f>
        <v/>
      </c>
    </row>
    <row r="100" spans="6:32" s="2" customFormat="1" x14ac:dyDescent="0.25">
      <c r="F100" s="1"/>
      <c r="G100" s="1"/>
      <c r="H100" s="1"/>
      <c r="I100" s="1"/>
      <c r="J100" s="1"/>
      <c r="K100" s="1"/>
      <c r="L100" s="1"/>
      <c r="M100" s="1"/>
      <c r="U100" s="63" t="s">
        <v>60</v>
      </c>
      <c r="V100" s="37" t="str">
        <f>""</f>
        <v/>
      </c>
      <c r="W100" s="1" t="str">
        <f>""</f>
        <v/>
      </c>
      <c r="X100" s="1" t="str">
        <f>""</f>
        <v/>
      </c>
      <c r="Y100" s="32" t="str">
        <f>""</f>
        <v/>
      </c>
      <c r="Z100" s="31" t="str">
        <f>""</f>
        <v/>
      </c>
      <c r="AA100" s="1">
        <f t="shared" si="65"/>
        <v>0</v>
      </c>
      <c r="AB100" s="1" t="str">
        <f>""</f>
        <v/>
      </c>
      <c r="AD100" s="137"/>
      <c r="AE100" s="142" t="str">
        <f>IF($AA100=0,"",IF($X100&gt;$Y100,Einstellungen!$C$4,IF($X100=$Y100,1,0)))</f>
        <v/>
      </c>
      <c r="AF100" s="137" t="str">
        <f>IF($AA100=0,"",IF($X100&lt;$Y100,Einstellungen!$C$4,IF($X100=$Y100,1,0)))</f>
        <v/>
      </c>
    </row>
    <row r="101" spans="6:32" s="2" customFormat="1" x14ac:dyDescent="0.25">
      <c r="F101" s="1"/>
      <c r="G101" s="1"/>
      <c r="H101" s="1"/>
      <c r="I101" s="1"/>
      <c r="J101" s="1"/>
      <c r="K101" s="1"/>
      <c r="L101" s="1"/>
      <c r="M101" s="1"/>
      <c r="U101" s="63" t="s">
        <v>61</v>
      </c>
      <c r="V101" s="37" t="str">
        <f>""</f>
        <v/>
      </c>
      <c r="W101" s="1" t="str">
        <f>""</f>
        <v/>
      </c>
      <c r="X101" s="1" t="str">
        <f>""</f>
        <v/>
      </c>
      <c r="Y101" s="32" t="str">
        <f>""</f>
        <v/>
      </c>
      <c r="Z101" s="31" t="str">
        <f>""</f>
        <v/>
      </c>
      <c r="AA101" s="1">
        <f t="shared" si="65"/>
        <v>0</v>
      </c>
      <c r="AB101" s="1" t="str">
        <f>""</f>
        <v/>
      </c>
      <c r="AD101" s="137"/>
      <c r="AE101" s="142" t="str">
        <f>IF($AA101=0,"",IF($X101&gt;$Y101,Einstellungen!$C$4,IF($X101=$Y101,1,0)))</f>
        <v/>
      </c>
      <c r="AF101" s="137" t="str">
        <f>IF($AA101=0,"",IF($X101&lt;$Y101,Einstellungen!$C$4,IF($X101=$Y101,1,0)))</f>
        <v/>
      </c>
    </row>
    <row r="102" spans="6:32" s="2" customFormat="1" x14ac:dyDescent="0.25">
      <c r="F102" s="1"/>
      <c r="G102" s="1"/>
      <c r="H102" s="1"/>
      <c r="I102" s="1"/>
      <c r="J102" s="1"/>
      <c r="K102" s="1"/>
      <c r="L102" s="1"/>
      <c r="M102" s="1"/>
      <c r="U102" s="63" t="s">
        <v>62</v>
      </c>
      <c r="V102" s="37" t="str">
        <f>""</f>
        <v/>
      </c>
      <c r="W102" s="1" t="str">
        <f>""</f>
        <v/>
      </c>
      <c r="X102" s="1" t="str">
        <f>""</f>
        <v/>
      </c>
      <c r="Y102" s="32" t="str">
        <f>""</f>
        <v/>
      </c>
      <c r="Z102" s="31" t="str">
        <f>""</f>
        <v/>
      </c>
      <c r="AA102" s="1">
        <f t="shared" si="65"/>
        <v>0</v>
      </c>
      <c r="AB102" s="1" t="str">
        <f>""</f>
        <v/>
      </c>
      <c r="AD102" s="137"/>
      <c r="AE102" s="142" t="str">
        <f>IF($AA102=0,"",IF($X102&gt;$Y102,Einstellungen!$C$4,IF($X102=$Y102,1,0)))</f>
        <v/>
      </c>
      <c r="AF102" s="137" t="str">
        <f>IF($AA102=0,"",IF($X102&lt;$Y102,Einstellungen!$C$4,IF($X102=$Y102,1,0)))</f>
        <v/>
      </c>
    </row>
    <row r="103" spans="6:32" s="2" customFormat="1" x14ac:dyDescent="0.25">
      <c r="F103" s="1"/>
      <c r="G103" s="1"/>
      <c r="H103" s="1"/>
      <c r="I103" s="1"/>
      <c r="J103" s="1"/>
      <c r="K103" s="1"/>
      <c r="L103" s="1"/>
      <c r="M103" s="1"/>
      <c r="U103" s="63" t="s">
        <v>63</v>
      </c>
      <c r="V103" s="37" t="str">
        <f>""</f>
        <v/>
      </c>
      <c r="W103" s="1" t="str">
        <f>""</f>
        <v/>
      </c>
      <c r="X103" s="1" t="str">
        <f>""</f>
        <v/>
      </c>
      <c r="Y103" s="32" t="str">
        <f>""</f>
        <v/>
      </c>
      <c r="Z103" s="31" t="str">
        <f>""</f>
        <v/>
      </c>
      <c r="AA103" s="1">
        <f t="shared" si="65"/>
        <v>0</v>
      </c>
      <c r="AB103" s="1" t="str">
        <f>""</f>
        <v/>
      </c>
      <c r="AD103" s="137"/>
      <c r="AE103" s="142" t="str">
        <f>IF($AA103=0,"",IF($X103&gt;$Y103,Einstellungen!$C$4,IF($X103=$Y103,1,0)))</f>
        <v/>
      </c>
      <c r="AF103" s="137" t="str">
        <f>IF($AA103=0,"",IF($X103&lt;$Y103,Einstellungen!$C$4,IF($X103=$Y103,1,0)))</f>
        <v/>
      </c>
    </row>
    <row r="104" spans="6:32" s="2" customFormat="1" x14ac:dyDescent="0.25">
      <c r="F104" s="1"/>
      <c r="G104" s="1"/>
      <c r="H104" s="1"/>
      <c r="I104" s="1"/>
      <c r="J104" s="1"/>
      <c r="K104" s="1"/>
      <c r="L104" s="1"/>
      <c r="M104" s="1"/>
      <c r="U104" s="63" t="s">
        <v>64</v>
      </c>
      <c r="V104" s="37" t="str">
        <f>""</f>
        <v/>
      </c>
      <c r="W104" s="1" t="str">
        <f>""</f>
        <v/>
      </c>
      <c r="X104" s="1" t="str">
        <f>""</f>
        <v/>
      </c>
      <c r="Y104" s="32" t="str">
        <f>""</f>
        <v/>
      </c>
      <c r="Z104" s="31" t="str">
        <f>""</f>
        <v/>
      </c>
      <c r="AA104" s="1">
        <f t="shared" si="65"/>
        <v>0</v>
      </c>
      <c r="AB104" s="1" t="str">
        <f>""</f>
        <v/>
      </c>
      <c r="AD104" s="137"/>
      <c r="AE104" s="142" t="str">
        <f>IF($AA104=0,"",IF($X104&gt;$Y104,Einstellungen!$C$4,IF($X104=$Y104,1,0)))</f>
        <v/>
      </c>
      <c r="AF104" s="137" t="str">
        <f>IF($AA104=0,"",IF($X104&lt;$Y104,Einstellungen!$C$4,IF($X104=$Y104,1,0)))</f>
        <v/>
      </c>
    </row>
    <row r="105" spans="6:32" s="2" customFormat="1" x14ac:dyDescent="0.25">
      <c r="F105" s="1"/>
      <c r="G105" s="1"/>
      <c r="H105" s="1"/>
      <c r="I105" s="1"/>
      <c r="J105" s="1"/>
      <c r="K105" s="1"/>
      <c r="L105" s="1"/>
      <c r="M105" s="1"/>
      <c r="U105" s="63" t="s">
        <v>65</v>
      </c>
      <c r="V105" s="37" t="str">
        <f>""</f>
        <v/>
      </c>
      <c r="W105" s="1" t="str">
        <f>""</f>
        <v/>
      </c>
      <c r="X105" s="1" t="str">
        <f>""</f>
        <v/>
      </c>
      <c r="Y105" s="32" t="str">
        <f>""</f>
        <v/>
      </c>
      <c r="Z105" s="31" t="str">
        <f>""</f>
        <v/>
      </c>
      <c r="AA105" s="1">
        <f t="shared" si="65"/>
        <v>0</v>
      </c>
      <c r="AB105" s="1" t="str">
        <f>""</f>
        <v/>
      </c>
      <c r="AD105" s="137"/>
      <c r="AE105" s="142" t="str">
        <f>IF($AA105=0,"",IF($X105&gt;$Y105,Einstellungen!$C$4,IF($X105=$Y105,1,0)))</f>
        <v/>
      </c>
      <c r="AF105" s="137" t="str">
        <f>IF($AA105=0,"",IF($X105&lt;$Y105,Einstellungen!$C$4,IF($X105=$Y105,1,0)))</f>
        <v/>
      </c>
    </row>
    <row r="106" spans="6:32" s="2" customFormat="1" x14ac:dyDescent="0.25">
      <c r="F106" s="1"/>
      <c r="G106" s="1"/>
      <c r="H106" s="1"/>
      <c r="I106" s="1"/>
      <c r="J106" s="1"/>
      <c r="K106" s="1"/>
      <c r="L106" s="1"/>
      <c r="M106" s="1"/>
      <c r="U106" s="63" t="s">
        <v>66</v>
      </c>
      <c r="V106" s="37" t="str">
        <f>""</f>
        <v/>
      </c>
      <c r="W106" s="1" t="str">
        <f>""</f>
        <v/>
      </c>
      <c r="X106" s="1" t="str">
        <f>""</f>
        <v/>
      </c>
      <c r="Y106" s="32" t="str">
        <f>""</f>
        <v/>
      </c>
      <c r="Z106" s="31" t="str">
        <f>""</f>
        <v/>
      </c>
      <c r="AA106" s="1">
        <f t="shared" si="65"/>
        <v>0</v>
      </c>
      <c r="AB106" s="1" t="str">
        <f>""</f>
        <v/>
      </c>
      <c r="AD106" s="137"/>
      <c r="AE106" s="142" t="str">
        <f>IF($AA106=0,"",IF($X106&gt;$Y106,Einstellungen!$C$4,IF($X106=$Y106,1,0)))</f>
        <v/>
      </c>
      <c r="AF106" s="137" t="str">
        <f>IF($AA106=0,"",IF($X106&lt;$Y106,Einstellungen!$C$4,IF($X106=$Y106,1,0)))</f>
        <v/>
      </c>
    </row>
    <row r="107" spans="6:32" s="2" customFormat="1" x14ac:dyDescent="0.25">
      <c r="F107" s="1"/>
      <c r="G107" s="1"/>
      <c r="H107" s="1"/>
      <c r="I107" s="1"/>
      <c r="J107" s="1"/>
      <c r="K107" s="1"/>
      <c r="L107" s="1"/>
      <c r="M107" s="1"/>
      <c r="U107" s="63" t="s">
        <v>67</v>
      </c>
      <c r="V107" s="37" t="str">
        <f>""</f>
        <v/>
      </c>
      <c r="W107" s="1" t="str">
        <f>""</f>
        <v/>
      </c>
      <c r="X107" s="1" t="str">
        <f>""</f>
        <v/>
      </c>
      <c r="Y107" s="32" t="str">
        <f>""</f>
        <v/>
      </c>
      <c r="Z107" s="31" t="str">
        <f>""</f>
        <v/>
      </c>
      <c r="AA107" s="1">
        <f t="shared" si="65"/>
        <v>0</v>
      </c>
      <c r="AB107" s="1" t="str">
        <f>""</f>
        <v/>
      </c>
      <c r="AD107" s="137"/>
      <c r="AE107" s="142" t="str">
        <f>IF($AA107=0,"",IF($X107&gt;$Y107,Einstellungen!$C$4,IF($X107=$Y107,1,0)))</f>
        <v/>
      </c>
      <c r="AF107" s="137" t="str">
        <f>IF($AA107=0,"",IF($X107&lt;$Y107,Einstellungen!$C$4,IF($X107=$Y107,1,0)))</f>
        <v/>
      </c>
    </row>
    <row r="108" spans="6:32" s="2" customFormat="1" x14ac:dyDescent="0.25">
      <c r="F108" s="1"/>
      <c r="G108" s="1"/>
      <c r="H108" s="1"/>
      <c r="I108" s="1"/>
      <c r="J108" s="1"/>
      <c r="K108" s="1"/>
      <c r="L108" s="1"/>
      <c r="M108" s="1"/>
      <c r="U108" s="63" t="s">
        <v>68</v>
      </c>
      <c r="V108" s="37" t="str">
        <f>""</f>
        <v/>
      </c>
      <c r="W108" s="1" t="str">
        <f>""</f>
        <v/>
      </c>
      <c r="X108" s="1" t="str">
        <f>""</f>
        <v/>
      </c>
      <c r="Y108" s="32" t="str">
        <f>""</f>
        <v/>
      </c>
      <c r="Z108" s="31" t="str">
        <f>""</f>
        <v/>
      </c>
      <c r="AA108" s="1">
        <f t="shared" si="65"/>
        <v>0</v>
      </c>
      <c r="AB108" s="1" t="str">
        <f>""</f>
        <v/>
      </c>
      <c r="AD108" s="137"/>
      <c r="AE108" s="142" t="str">
        <f>IF($AA108=0,"",IF($X108&gt;$Y108,Einstellungen!$C$4,IF($X108=$Y108,1,0)))</f>
        <v/>
      </c>
      <c r="AF108" s="137" t="str">
        <f>IF($AA108=0,"",IF($X108&lt;$Y108,Einstellungen!$C$4,IF($X108=$Y108,1,0)))</f>
        <v/>
      </c>
    </row>
    <row r="109" spans="6:32" s="2" customFormat="1" x14ac:dyDescent="0.25">
      <c r="F109" s="1"/>
      <c r="G109" s="1"/>
      <c r="H109" s="1"/>
      <c r="I109" s="1"/>
      <c r="J109" s="1"/>
      <c r="K109" s="1"/>
      <c r="L109" s="1"/>
      <c r="M109" s="1"/>
      <c r="U109" s="63" t="s">
        <v>69</v>
      </c>
      <c r="V109" s="37" t="str">
        <f>""</f>
        <v/>
      </c>
      <c r="W109" s="1" t="str">
        <f>""</f>
        <v/>
      </c>
      <c r="X109" s="1" t="str">
        <f>""</f>
        <v/>
      </c>
      <c r="Y109" s="32" t="str">
        <f>""</f>
        <v/>
      </c>
      <c r="Z109" s="31" t="str">
        <f>""</f>
        <v/>
      </c>
      <c r="AA109" s="1">
        <f t="shared" si="65"/>
        <v>0</v>
      </c>
      <c r="AB109" s="1" t="str">
        <f>""</f>
        <v/>
      </c>
      <c r="AD109" s="137"/>
      <c r="AE109" s="142" t="str">
        <f>IF($AA109=0,"",IF($X109&gt;$Y109,Einstellungen!$C$4,IF($X109=$Y109,1,0)))</f>
        <v/>
      </c>
      <c r="AF109" s="137" t="str">
        <f>IF($AA109=0,"",IF($X109&lt;$Y109,Einstellungen!$C$4,IF($X109=$Y109,1,0)))</f>
        <v/>
      </c>
    </row>
    <row r="110" spans="6:32" s="2" customFormat="1" x14ac:dyDescent="0.25">
      <c r="F110" s="1"/>
      <c r="G110" s="1"/>
      <c r="H110" s="1"/>
      <c r="I110" s="1"/>
      <c r="J110" s="1"/>
      <c r="K110" s="1"/>
      <c r="L110" s="1"/>
      <c r="M110" s="1"/>
      <c r="U110" s="63" t="s">
        <v>70</v>
      </c>
      <c r="V110" s="37" t="str">
        <f>""</f>
        <v/>
      </c>
      <c r="W110" s="1" t="str">
        <f>""</f>
        <v/>
      </c>
      <c r="X110" s="1" t="str">
        <f>""</f>
        <v/>
      </c>
      <c r="Y110" s="32" t="str">
        <f>""</f>
        <v/>
      </c>
      <c r="Z110" s="31" t="str">
        <f>""</f>
        <v/>
      </c>
      <c r="AA110" s="1">
        <f t="shared" si="65"/>
        <v>0</v>
      </c>
      <c r="AB110" s="1" t="str">
        <f>""</f>
        <v/>
      </c>
      <c r="AD110" s="137"/>
      <c r="AE110" s="142" t="str">
        <f>IF($AA110=0,"",IF($X110&gt;$Y110,Einstellungen!$C$4,IF($X110=$Y110,1,0)))</f>
        <v/>
      </c>
      <c r="AF110" s="137" t="str">
        <f>IF($AA110=0,"",IF($X110&lt;$Y110,Einstellungen!$C$4,IF($X110=$Y110,1,0)))</f>
        <v/>
      </c>
    </row>
    <row r="111" spans="6:32" s="2" customFormat="1" x14ac:dyDescent="0.25">
      <c r="F111" s="1"/>
      <c r="G111" s="1"/>
      <c r="H111" s="1"/>
      <c r="I111" s="1"/>
      <c r="J111" s="1"/>
      <c r="K111" s="1"/>
      <c r="L111" s="1"/>
      <c r="M111" s="1"/>
      <c r="U111" s="63" t="s">
        <v>71</v>
      </c>
      <c r="V111" s="37" t="str">
        <f>""</f>
        <v/>
      </c>
      <c r="W111" s="1" t="str">
        <f>""</f>
        <v/>
      </c>
      <c r="X111" s="1" t="str">
        <f>""</f>
        <v/>
      </c>
      <c r="Y111" s="32" t="str">
        <f>""</f>
        <v/>
      </c>
      <c r="Z111" s="31" t="str">
        <f>""</f>
        <v/>
      </c>
      <c r="AA111" s="1">
        <f t="shared" si="65"/>
        <v>0</v>
      </c>
      <c r="AB111" s="1" t="str">
        <f>""</f>
        <v/>
      </c>
      <c r="AD111" s="137"/>
      <c r="AE111" s="142" t="str">
        <f>IF($AA111=0,"",IF($X111&gt;$Y111,Einstellungen!$C$4,IF($X111=$Y111,1,0)))</f>
        <v/>
      </c>
      <c r="AF111" s="137" t="str">
        <f>IF($AA111=0,"",IF($X111&lt;$Y111,Einstellungen!$C$4,IF($X111=$Y111,1,0)))</f>
        <v/>
      </c>
    </row>
    <row r="112" spans="6:32" s="2" customFormat="1" x14ac:dyDescent="0.25">
      <c r="F112" s="1"/>
      <c r="G112" s="1"/>
      <c r="H112" s="1"/>
      <c r="I112" s="1"/>
      <c r="J112" s="1"/>
      <c r="K112" s="1"/>
      <c r="L112" s="1"/>
      <c r="M112" s="1"/>
      <c r="U112" s="63" t="s">
        <v>72</v>
      </c>
      <c r="V112" s="37" t="str">
        <f>""</f>
        <v/>
      </c>
      <c r="W112" s="1" t="str">
        <f>""</f>
        <v/>
      </c>
      <c r="X112" s="1" t="str">
        <f>""</f>
        <v/>
      </c>
      <c r="Y112" s="32" t="str">
        <f>""</f>
        <v/>
      </c>
      <c r="Z112" s="31" t="str">
        <f>""</f>
        <v/>
      </c>
      <c r="AA112" s="1">
        <f t="shared" si="65"/>
        <v>0</v>
      </c>
      <c r="AB112" s="1" t="str">
        <f>""</f>
        <v/>
      </c>
      <c r="AD112" s="137"/>
      <c r="AE112" s="142" t="str">
        <f>IF($AA112=0,"",IF($X112&gt;$Y112,Einstellungen!$C$4,IF($X112=$Y112,1,0)))</f>
        <v/>
      </c>
      <c r="AF112" s="137" t="str">
        <f>IF($AA112=0,"",IF($X112&lt;$Y112,Einstellungen!$C$4,IF($X112=$Y112,1,0)))</f>
        <v/>
      </c>
    </row>
    <row r="113" spans="6:32" s="2" customFormat="1" x14ac:dyDescent="0.25">
      <c r="F113" s="1"/>
      <c r="G113" s="1"/>
      <c r="H113" s="1"/>
      <c r="I113" s="1"/>
      <c r="J113" s="1"/>
      <c r="K113" s="1"/>
      <c r="L113" s="1"/>
      <c r="M113" s="1"/>
      <c r="U113" s="63" t="s">
        <v>73</v>
      </c>
      <c r="V113" s="37" t="str">
        <f>""</f>
        <v/>
      </c>
      <c r="W113" s="1" t="str">
        <f>""</f>
        <v/>
      </c>
      <c r="X113" s="1" t="str">
        <f>""</f>
        <v/>
      </c>
      <c r="Y113" s="32" t="str">
        <f>""</f>
        <v/>
      </c>
      <c r="Z113" s="31" t="str">
        <f>""</f>
        <v/>
      </c>
      <c r="AA113" s="1">
        <f t="shared" si="65"/>
        <v>0</v>
      </c>
      <c r="AB113" s="1" t="str">
        <f>""</f>
        <v/>
      </c>
      <c r="AD113" s="137"/>
      <c r="AE113" s="142" t="str">
        <f>IF($AA113=0,"",IF($X113&gt;$Y113,Einstellungen!$C$4,IF($X113=$Y113,1,0)))</f>
        <v/>
      </c>
      <c r="AF113" s="137" t="str">
        <f>IF($AA113=0,"",IF($X113&lt;$Y113,Einstellungen!$C$4,IF($X113=$Y113,1,0)))</f>
        <v/>
      </c>
    </row>
    <row r="114" spans="6:32" s="2" customFormat="1" x14ac:dyDescent="0.25">
      <c r="F114" s="1"/>
      <c r="G114" s="1"/>
      <c r="H114" s="1"/>
      <c r="I114" s="1"/>
      <c r="J114" s="1"/>
      <c r="K114" s="1"/>
      <c r="L114" s="1"/>
      <c r="M114" s="1"/>
      <c r="U114" s="63" t="s">
        <v>74</v>
      </c>
      <c r="V114" s="37" t="str">
        <f>""</f>
        <v/>
      </c>
      <c r="W114" s="1" t="str">
        <f>""</f>
        <v/>
      </c>
      <c r="X114" s="1" t="str">
        <f>""</f>
        <v/>
      </c>
      <c r="Y114" s="32" t="str">
        <f>""</f>
        <v/>
      </c>
      <c r="Z114" s="31" t="str">
        <f>""</f>
        <v/>
      </c>
      <c r="AA114" s="1">
        <f t="shared" si="65"/>
        <v>0</v>
      </c>
      <c r="AB114" s="1" t="str">
        <f>""</f>
        <v/>
      </c>
      <c r="AD114" s="137"/>
      <c r="AE114" s="142" t="str">
        <f>IF($AA114=0,"",IF($X114&gt;$Y114,Einstellungen!$C$4,IF($X114=$Y114,1,0)))</f>
        <v/>
      </c>
      <c r="AF114" s="137" t="str">
        <f>IF($AA114=0,"",IF($X114&lt;$Y114,Einstellungen!$C$4,IF($X114=$Y114,1,0)))</f>
        <v/>
      </c>
    </row>
    <row r="115" spans="6:32" s="2" customFormat="1" x14ac:dyDescent="0.25">
      <c r="F115" s="1"/>
      <c r="G115" s="1"/>
      <c r="H115" s="1"/>
      <c r="I115" s="1"/>
      <c r="J115" s="1"/>
      <c r="K115" s="1"/>
      <c r="L115" s="1"/>
      <c r="M115" s="1"/>
      <c r="U115" s="63" t="s">
        <v>75</v>
      </c>
      <c r="V115" s="37" t="str">
        <f>""</f>
        <v/>
      </c>
      <c r="W115" s="1" t="str">
        <f>""</f>
        <v/>
      </c>
      <c r="X115" s="1" t="str">
        <f>""</f>
        <v/>
      </c>
      <c r="Y115" s="32" t="str">
        <f>""</f>
        <v/>
      </c>
      <c r="Z115" s="31" t="str">
        <f>""</f>
        <v/>
      </c>
      <c r="AA115" s="1">
        <f t="shared" si="65"/>
        <v>0</v>
      </c>
      <c r="AB115" s="1" t="str">
        <f>""</f>
        <v/>
      </c>
      <c r="AD115" s="137"/>
      <c r="AE115" s="142" t="str">
        <f>IF($AA115=0,"",IF($X115&gt;$Y115,Einstellungen!$C$4,IF($X115=$Y115,1,0)))</f>
        <v/>
      </c>
      <c r="AF115" s="137" t="str">
        <f>IF($AA115=0,"",IF($X115&lt;$Y115,Einstellungen!$C$4,IF($X115=$Y115,1,0)))</f>
        <v/>
      </c>
    </row>
    <row r="116" spans="6:32" s="2" customFormat="1" x14ac:dyDescent="0.25">
      <c r="F116" s="1"/>
      <c r="G116" s="1"/>
      <c r="H116" s="1"/>
      <c r="I116" s="1"/>
      <c r="J116" s="1"/>
      <c r="K116" s="1"/>
      <c r="L116" s="1"/>
      <c r="M116" s="1"/>
      <c r="U116" s="63" t="s">
        <v>76</v>
      </c>
      <c r="V116" s="37" t="str">
        <f>""</f>
        <v/>
      </c>
      <c r="W116" s="1" t="str">
        <f>""</f>
        <v/>
      </c>
      <c r="X116" s="1" t="str">
        <f>""</f>
        <v/>
      </c>
      <c r="Y116" s="32" t="str">
        <f>""</f>
        <v/>
      </c>
      <c r="Z116" s="31" t="str">
        <f>""</f>
        <v/>
      </c>
      <c r="AA116" s="1">
        <f t="shared" si="65"/>
        <v>0</v>
      </c>
      <c r="AB116" s="1" t="str">
        <f>""</f>
        <v/>
      </c>
      <c r="AD116" s="137"/>
      <c r="AE116" s="142" t="str">
        <f>IF($AA116=0,"",IF($X116&gt;$Y116,Einstellungen!$C$4,IF($X116=$Y116,1,0)))</f>
        <v/>
      </c>
      <c r="AF116" s="137" t="str">
        <f>IF($AA116=0,"",IF($X116&lt;$Y116,Einstellungen!$C$4,IF($X116=$Y116,1,0)))</f>
        <v/>
      </c>
    </row>
    <row r="117" spans="6:32" s="2" customFormat="1" x14ac:dyDescent="0.25">
      <c r="F117" s="1"/>
      <c r="G117" s="1"/>
      <c r="H117" s="1"/>
      <c r="I117" s="1"/>
      <c r="J117" s="1"/>
      <c r="K117" s="1"/>
      <c r="L117" s="1"/>
      <c r="M117" s="1"/>
      <c r="U117" s="63" t="s">
        <v>77</v>
      </c>
      <c r="V117" s="37" t="str">
        <f>""</f>
        <v/>
      </c>
      <c r="W117" s="1" t="str">
        <f>""</f>
        <v/>
      </c>
      <c r="X117" s="1" t="str">
        <f>""</f>
        <v/>
      </c>
      <c r="Y117" s="32" t="str">
        <f>""</f>
        <v/>
      </c>
      <c r="Z117" s="31" t="str">
        <f>""</f>
        <v/>
      </c>
      <c r="AA117" s="1">
        <f t="shared" si="65"/>
        <v>0</v>
      </c>
      <c r="AB117" s="1" t="str">
        <f>""</f>
        <v/>
      </c>
      <c r="AD117" s="137"/>
      <c r="AE117" s="142" t="str">
        <f>IF($AA117=0,"",IF($X117&gt;$Y117,Einstellungen!$C$4,IF($X117=$Y117,1,0)))</f>
        <v/>
      </c>
      <c r="AF117" s="137" t="str">
        <f>IF($AA117=0,"",IF($X117&lt;$Y117,Einstellungen!$C$4,IF($X117=$Y117,1,0)))</f>
        <v/>
      </c>
    </row>
    <row r="118" spans="6:32" s="2" customFormat="1" x14ac:dyDescent="0.25">
      <c r="F118" s="1"/>
      <c r="G118" s="1"/>
      <c r="H118" s="1"/>
      <c r="I118" s="1"/>
      <c r="J118" s="1"/>
      <c r="K118" s="1"/>
      <c r="L118" s="1"/>
      <c r="M118" s="1"/>
      <c r="U118" s="63" t="s">
        <v>78</v>
      </c>
      <c r="V118" s="37" t="str">
        <f>""</f>
        <v/>
      </c>
      <c r="W118" s="1" t="str">
        <f>""</f>
        <v/>
      </c>
      <c r="X118" s="1" t="str">
        <f>""</f>
        <v/>
      </c>
      <c r="Y118" s="32" t="str">
        <f>""</f>
        <v/>
      </c>
      <c r="Z118" s="31" t="str">
        <f>""</f>
        <v/>
      </c>
      <c r="AA118" s="1">
        <f t="shared" si="65"/>
        <v>0</v>
      </c>
      <c r="AB118" s="1" t="str">
        <f>""</f>
        <v/>
      </c>
      <c r="AD118" s="137"/>
      <c r="AE118" s="142" t="str">
        <f>IF($AA118=0,"",IF($X118&gt;$Y118,Einstellungen!$C$4,IF($X118=$Y118,1,0)))</f>
        <v/>
      </c>
      <c r="AF118" s="137" t="str">
        <f>IF($AA118=0,"",IF($X118&lt;$Y118,Einstellungen!$C$4,IF($X118=$Y118,1,0)))</f>
        <v/>
      </c>
    </row>
    <row r="119" spans="6:32" s="2" customFormat="1" x14ac:dyDescent="0.25">
      <c r="F119" s="1"/>
      <c r="G119" s="1"/>
      <c r="H119" s="1"/>
      <c r="I119" s="1"/>
      <c r="J119" s="1"/>
      <c r="K119" s="1"/>
      <c r="L119" s="1"/>
      <c r="M119" s="1"/>
      <c r="U119" s="63" t="s">
        <v>79</v>
      </c>
      <c r="V119" s="37" t="str">
        <f>""</f>
        <v/>
      </c>
      <c r="W119" s="1" t="str">
        <f>""</f>
        <v/>
      </c>
      <c r="X119" s="1" t="str">
        <f>""</f>
        <v/>
      </c>
      <c r="Y119" s="32" t="str">
        <f>""</f>
        <v/>
      </c>
      <c r="Z119" s="31" t="str">
        <f>""</f>
        <v/>
      </c>
      <c r="AA119" s="1">
        <f t="shared" si="65"/>
        <v>0</v>
      </c>
      <c r="AB119" s="1" t="str">
        <f>""</f>
        <v/>
      </c>
      <c r="AD119" s="137"/>
      <c r="AE119" s="142" t="str">
        <f>IF($AA119=0,"",IF($X119&gt;$Y119,Einstellungen!$C$4,IF($X119=$Y119,1,0)))</f>
        <v/>
      </c>
      <c r="AF119" s="137" t="str">
        <f>IF($AA119=0,"",IF($X119&lt;$Y119,Einstellungen!$C$4,IF($X119=$Y119,1,0)))</f>
        <v/>
      </c>
    </row>
    <row r="120" spans="6:32" s="2" customFormat="1" x14ac:dyDescent="0.25">
      <c r="F120" s="1"/>
      <c r="G120" s="1"/>
      <c r="H120" s="1"/>
      <c r="I120" s="1"/>
      <c r="J120" s="1"/>
      <c r="K120" s="1"/>
      <c r="L120" s="1"/>
      <c r="M120" s="1"/>
      <c r="U120" s="63" t="s">
        <v>80</v>
      </c>
      <c r="V120" s="37" t="str">
        <f>""</f>
        <v/>
      </c>
      <c r="W120" s="1" t="str">
        <f>""</f>
        <v/>
      </c>
      <c r="X120" s="1" t="str">
        <f>""</f>
        <v/>
      </c>
      <c r="Y120" s="32" t="str">
        <f>""</f>
        <v/>
      </c>
      <c r="Z120" s="31" t="str">
        <f>""</f>
        <v/>
      </c>
      <c r="AA120" s="1">
        <f t="shared" si="65"/>
        <v>0</v>
      </c>
      <c r="AB120" s="1" t="str">
        <f>""</f>
        <v/>
      </c>
      <c r="AD120" s="137"/>
      <c r="AE120" s="142" t="str">
        <f>IF($AA120=0,"",IF($X120&gt;$Y120,Einstellungen!$C$4,IF($X120=$Y120,1,0)))</f>
        <v/>
      </c>
      <c r="AF120" s="137" t="str">
        <f>IF($AA120=0,"",IF($X120&lt;$Y120,Einstellungen!$C$4,IF($X120=$Y120,1,0)))</f>
        <v/>
      </c>
    </row>
    <row r="121" spans="6:32" s="2" customFormat="1" x14ac:dyDescent="0.25">
      <c r="F121" s="1"/>
      <c r="G121" s="1"/>
      <c r="H121" s="1"/>
      <c r="I121" s="1"/>
      <c r="J121" s="1"/>
      <c r="K121" s="1"/>
      <c r="L121" s="1"/>
      <c r="M121" s="1"/>
      <c r="U121" s="63" t="s">
        <v>81</v>
      </c>
      <c r="V121" s="37" t="str">
        <f>""</f>
        <v/>
      </c>
      <c r="W121" s="1" t="str">
        <f>""</f>
        <v/>
      </c>
      <c r="X121" s="1" t="str">
        <f>""</f>
        <v/>
      </c>
      <c r="Y121" s="32" t="str">
        <f>""</f>
        <v/>
      </c>
      <c r="Z121" s="31" t="str">
        <f>""</f>
        <v/>
      </c>
      <c r="AA121" s="1">
        <f t="shared" si="65"/>
        <v>0</v>
      </c>
      <c r="AB121" s="1" t="str">
        <f>""</f>
        <v/>
      </c>
      <c r="AD121" s="137"/>
      <c r="AE121" s="142" t="str">
        <f>IF($AA121=0,"",IF($X121&gt;$Y121,Einstellungen!$C$4,IF($X121=$Y121,1,0)))</f>
        <v/>
      </c>
      <c r="AF121" s="137" t="str">
        <f>IF($AA121=0,"",IF($X121&lt;$Y121,Einstellungen!$C$4,IF($X121=$Y121,1,0)))</f>
        <v/>
      </c>
    </row>
    <row r="122" spans="6:32" s="2" customFormat="1" x14ac:dyDescent="0.25">
      <c r="F122" s="1"/>
      <c r="G122" s="1"/>
      <c r="H122" s="1"/>
      <c r="I122" s="1"/>
      <c r="J122" s="1"/>
      <c r="K122" s="1"/>
      <c r="L122" s="1"/>
      <c r="M122" s="1"/>
      <c r="U122" s="63" t="s">
        <v>82</v>
      </c>
      <c r="V122" s="37" t="str">
        <f>""</f>
        <v/>
      </c>
      <c r="W122" s="1" t="str">
        <f>""</f>
        <v/>
      </c>
      <c r="X122" s="1" t="str">
        <f>""</f>
        <v/>
      </c>
      <c r="Y122" s="32" t="str">
        <f>""</f>
        <v/>
      </c>
      <c r="Z122" s="31" t="str">
        <f>""</f>
        <v/>
      </c>
      <c r="AA122" s="1">
        <f t="shared" si="65"/>
        <v>0</v>
      </c>
      <c r="AB122" s="1" t="str">
        <f>""</f>
        <v/>
      </c>
      <c r="AD122" s="137"/>
      <c r="AE122" s="142" t="str">
        <f>IF($AA122=0,"",IF($X122&gt;$Y122,Einstellungen!$C$4,IF($X122=$Y122,1,0)))</f>
        <v/>
      </c>
      <c r="AF122" s="137" t="str">
        <f>IF($AA122=0,"",IF($X122&lt;$Y122,Einstellungen!$C$4,IF($X122=$Y122,1,0)))</f>
        <v/>
      </c>
    </row>
    <row r="123" spans="6:32" s="2" customFormat="1" x14ac:dyDescent="0.25">
      <c r="F123" s="1"/>
      <c r="G123" s="1"/>
      <c r="H123" s="1"/>
      <c r="I123" s="1"/>
      <c r="J123" s="1"/>
      <c r="K123" s="1"/>
      <c r="L123" s="1"/>
      <c r="M123" s="1"/>
      <c r="U123" s="63" t="s">
        <v>83</v>
      </c>
      <c r="V123" s="37" t="str">
        <f>""</f>
        <v/>
      </c>
      <c r="W123" s="1" t="str">
        <f>""</f>
        <v/>
      </c>
      <c r="X123" s="1" t="str">
        <f>""</f>
        <v/>
      </c>
      <c r="Y123" s="32" t="str">
        <f>""</f>
        <v/>
      </c>
      <c r="Z123" s="31" t="str">
        <f>""</f>
        <v/>
      </c>
      <c r="AA123" s="1">
        <f t="shared" si="65"/>
        <v>0</v>
      </c>
      <c r="AB123" s="1" t="str">
        <f>""</f>
        <v/>
      </c>
      <c r="AD123" s="137"/>
      <c r="AE123" s="142" t="str">
        <f>IF($AA123=0,"",IF($X123&gt;$Y123,Einstellungen!$C$4,IF($X123=$Y123,1,0)))</f>
        <v/>
      </c>
      <c r="AF123" s="137" t="str">
        <f>IF($AA123=0,"",IF($X123&lt;$Y123,Einstellungen!$C$4,IF($X123=$Y123,1,0)))</f>
        <v/>
      </c>
    </row>
    <row r="124" spans="6:32" s="2" customFormat="1" x14ac:dyDescent="0.25">
      <c r="F124" s="1"/>
      <c r="G124" s="1"/>
      <c r="H124" s="1"/>
      <c r="I124" s="1"/>
      <c r="J124" s="1"/>
      <c r="K124" s="1"/>
      <c r="L124" s="1"/>
      <c r="M124" s="1"/>
      <c r="U124" s="63" t="s">
        <v>84</v>
      </c>
      <c r="V124" s="37" t="str">
        <f>""</f>
        <v/>
      </c>
      <c r="W124" s="1" t="str">
        <f>""</f>
        <v/>
      </c>
      <c r="X124" s="1" t="str">
        <f>""</f>
        <v/>
      </c>
      <c r="Y124" s="32" t="str">
        <f>""</f>
        <v/>
      </c>
      <c r="Z124" s="31" t="str">
        <f>""</f>
        <v/>
      </c>
      <c r="AA124" s="1">
        <f t="shared" si="65"/>
        <v>0</v>
      </c>
      <c r="AB124" s="1" t="str">
        <f>""</f>
        <v/>
      </c>
      <c r="AD124" s="137"/>
      <c r="AE124" s="142" t="str">
        <f>IF($AA124=0,"",IF($X124&gt;$Y124,Einstellungen!$C$4,IF($X124=$Y124,1,0)))</f>
        <v/>
      </c>
      <c r="AF124" s="137" t="str">
        <f>IF($AA124=0,"",IF($X124&lt;$Y124,Einstellungen!$C$4,IF($X124=$Y124,1,0)))</f>
        <v/>
      </c>
    </row>
    <row r="125" spans="6:32" s="2" customFormat="1" x14ac:dyDescent="0.25">
      <c r="F125" s="1"/>
      <c r="G125" s="1"/>
      <c r="H125" s="1"/>
      <c r="I125" s="1"/>
      <c r="J125" s="1"/>
      <c r="K125" s="1"/>
      <c r="L125" s="1"/>
      <c r="M125" s="1"/>
      <c r="U125" s="63" t="s">
        <v>85</v>
      </c>
      <c r="V125" s="37" t="str">
        <f>""</f>
        <v/>
      </c>
      <c r="W125" s="1" t="str">
        <f>""</f>
        <v/>
      </c>
      <c r="X125" s="1" t="str">
        <f>""</f>
        <v/>
      </c>
      <c r="Y125" s="32" t="str">
        <f>""</f>
        <v/>
      </c>
      <c r="Z125" s="31" t="str">
        <f>""</f>
        <v/>
      </c>
      <c r="AA125" s="1">
        <f t="shared" si="65"/>
        <v>0</v>
      </c>
      <c r="AB125" s="1" t="str">
        <f>""</f>
        <v/>
      </c>
      <c r="AD125" s="137"/>
      <c r="AE125" s="142" t="str">
        <f>IF($AA125=0,"",IF($X125&gt;$Y125,Einstellungen!$C$4,IF($X125=$Y125,1,0)))</f>
        <v/>
      </c>
      <c r="AF125" s="137" t="str">
        <f>IF($AA125=0,"",IF($X125&lt;$Y125,Einstellungen!$C$4,IF($X125=$Y125,1,0)))</f>
        <v/>
      </c>
    </row>
    <row r="126" spans="6:32" s="2" customFormat="1" x14ac:dyDescent="0.25">
      <c r="F126" s="1"/>
      <c r="G126" s="1"/>
      <c r="H126" s="1"/>
      <c r="I126" s="1"/>
      <c r="J126" s="1"/>
      <c r="K126" s="1"/>
      <c r="L126" s="1"/>
      <c r="M126" s="1"/>
      <c r="U126" s="63" t="s">
        <v>86</v>
      </c>
      <c r="V126" s="37" t="str">
        <f>""</f>
        <v/>
      </c>
      <c r="W126" s="1" t="str">
        <f>""</f>
        <v/>
      </c>
      <c r="X126" s="1" t="str">
        <f>""</f>
        <v/>
      </c>
      <c r="Y126" s="32" t="str">
        <f>""</f>
        <v/>
      </c>
      <c r="Z126" s="31" t="str">
        <f>""</f>
        <v/>
      </c>
      <c r="AA126" s="1">
        <f t="shared" si="65"/>
        <v>0</v>
      </c>
      <c r="AB126" s="1" t="str">
        <f>""</f>
        <v/>
      </c>
      <c r="AD126" s="137"/>
      <c r="AE126" s="142" t="str">
        <f>IF($AA126=0,"",IF($X126&gt;$Y126,Einstellungen!$C$4,IF($X126=$Y126,1,0)))</f>
        <v/>
      </c>
      <c r="AF126" s="137" t="str">
        <f>IF($AA126=0,"",IF($X126&lt;$Y126,Einstellungen!$C$4,IF($X126=$Y126,1,0)))</f>
        <v/>
      </c>
    </row>
    <row r="127" spans="6:32" s="2" customFormat="1" x14ac:dyDescent="0.25">
      <c r="F127" s="1"/>
      <c r="G127" s="1"/>
      <c r="H127" s="1"/>
      <c r="I127" s="1"/>
      <c r="J127" s="1"/>
      <c r="K127" s="1"/>
      <c r="L127" s="1"/>
      <c r="M127" s="1"/>
      <c r="U127" s="63" t="s">
        <v>87</v>
      </c>
      <c r="V127" s="37" t="str">
        <f>""</f>
        <v/>
      </c>
      <c r="W127" s="1" t="str">
        <f>""</f>
        <v/>
      </c>
      <c r="X127" s="1" t="str">
        <f>""</f>
        <v/>
      </c>
      <c r="Y127" s="32" t="str">
        <f>""</f>
        <v/>
      </c>
      <c r="Z127" s="31" t="str">
        <f>""</f>
        <v/>
      </c>
      <c r="AA127" s="1">
        <f t="shared" si="65"/>
        <v>0</v>
      </c>
      <c r="AB127" s="1" t="str">
        <f>""</f>
        <v/>
      </c>
      <c r="AD127" s="137"/>
      <c r="AE127" s="142" t="str">
        <f>IF($AA127=0,"",IF($X127&gt;$Y127,Einstellungen!$C$4,IF($X127=$Y127,1,0)))</f>
        <v/>
      </c>
      <c r="AF127" s="137" t="str">
        <f>IF($AA127=0,"",IF($X127&lt;$Y127,Einstellungen!$C$4,IF($X127=$Y127,1,0)))</f>
        <v/>
      </c>
    </row>
    <row r="128" spans="6:32" s="2" customFormat="1" x14ac:dyDescent="0.25">
      <c r="F128" s="1"/>
      <c r="G128" s="1"/>
      <c r="H128" s="1"/>
      <c r="I128" s="1"/>
      <c r="J128" s="1"/>
      <c r="K128" s="1"/>
      <c r="L128" s="1"/>
      <c r="M128" s="1"/>
      <c r="U128" s="63" t="s">
        <v>88</v>
      </c>
      <c r="V128" s="37" t="str">
        <f>""</f>
        <v/>
      </c>
      <c r="W128" s="1" t="str">
        <f>""</f>
        <v/>
      </c>
      <c r="X128" s="1" t="str">
        <f>""</f>
        <v/>
      </c>
      <c r="Y128" s="32" t="str">
        <f>""</f>
        <v/>
      </c>
      <c r="Z128" s="31" t="str">
        <f>""</f>
        <v/>
      </c>
      <c r="AA128" s="1">
        <f t="shared" si="65"/>
        <v>0</v>
      </c>
      <c r="AB128" s="1" t="str">
        <f>""</f>
        <v/>
      </c>
      <c r="AD128" s="137"/>
      <c r="AE128" s="142" t="str">
        <f>IF($AA128=0,"",IF($X128&gt;$Y128,Einstellungen!$C$4,IF($X128=$Y128,1,0)))</f>
        <v/>
      </c>
      <c r="AF128" s="137" t="str">
        <f>IF($AA128=0,"",IF($X128&lt;$Y128,Einstellungen!$C$4,IF($X128=$Y128,1,0)))</f>
        <v/>
      </c>
    </row>
    <row r="129" spans="6:32" s="2" customFormat="1" x14ac:dyDescent="0.25">
      <c r="F129" s="1"/>
      <c r="G129" s="1"/>
      <c r="H129" s="1"/>
      <c r="I129" s="1"/>
      <c r="J129" s="1"/>
      <c r="K129" s="1"/>
      <c r="L129" s="1"/>
      <c r="M129" s="1"/>
      <c r="U129" s="63" t="s">
        <v>89</v>
      </c>
      <c r="V129" s="37" t="str">
        <f>""</f>
        <v/>
      </c>
      <c r="W129" s="1" t="str">
        <f>""</f>
        <v/>
      </c>
      <c r="X129" s="1" t="str">
        <f>""</f>
        <v/>
      </c>
      <c r="Y129" s="32" t="str">
        <f>""</f>
        <v/>
      </c>
      <c r="Z129" s="31" t="str">
        <f>""</f>
        <v/>
      </c>
      <c r="AA129" s="1">
        <f t="shared" ref="AA129:AA135" si="67">IF(AND(V129&lt;&gt;"",W129&lt;&gt;"",V129&lt;&gt;W129,X129&lt;&gt;"",Y129&lt;&gt;""),1,0)</f>
        <v>0</v>
      </c>
      <c r="AB129" s="1" t="str">
        <f>""</f>
        <v/>
      </c>
      <c r="AD129" s="137"/>
      <c r="AE129" s="142" t="str">
        <f>IF($AA129=0,"",IF($X129&gt;$Y129,Einstellungen!$C$4,IF($X129=$Y129,1,0)))</f>
        <v/>
      </c>
      <c r="AF129" s="137" t="str">
        <f>IF($AA129=0,"",IF($X129&lt;$Y129,Einstellungen!$C$4,IF($X129=$Y129,1,0)))</f>
        <v/>
      </c>
    </row>
    <row r="130" spans="6:32" s="2" customFormat="1" x14ac:dyDescent="0.25">
      <c r="F130" s="1"/>
      <c r="G130" s="1"/>
      <c r="H130" s="1"/>
      <c r="I130" s="1"/>
      <c r="J130" s="1"/>
      <c r="K130" s="1"/>
      <c r="L130" s="1"/>
      <c r="M130" s="1"/>
      <c r="U130" s="63" t="s">
        <v>90</v>
      </c>
      <c r="V130" s="37" t="str">
        <f>""</f>
        <v/>
      </c>
      <c r="W130" s="1" t="str">
        <f>""</f>
        <v/>
      </c>
      <c r="X130" s="1" t="str">
        <f>""</f>
        <v/>
      </c>
      <c r="Y130" s="32" t="str">
        <f>""</f>
        <v/>
      </c>
      <c r="Z130" s="31" t="str">
        <f>""</f>
        <v/>
      </c>
      <c r="AA130" s="1">
        <f t="shared" si="67"/>
        <v>0</v>
      </c>
      <c r="AB130" s="1" t="str">
        <f>""</f>
        <v/>
      </c>
      <c r="AD130" s="137"/>
      <c r="AE130" s="142" t="str">
        <f>IF($AA130=0,"",IF($X130&gt;$Y130,Einstellungen!$C$4,IF($X130=$Y130,1,0)))</f>
        <v/>
      </c>
      <c r="AF130" s="137" t="str">
        <f>IF($AA130=0,"",IF($X130&lt;$Y130,Einstellungen!$C$4,IF($X130=$Y130,1,0)))</f>
        <v/>
      </c>
    </row>
    <row r="131" spans="6:32" s="2" customFormat="1" x14ac:dyDescent="0.25">
      <c r="F131" s="1"/>
      <c r="G131" s="1"/>
      <c r="H131" s="1"/>
      <c r="I131" s="1"/>
      <c r="J131" s="1"/>
      <c r="K131" s="1"/>
      <c r="L131" s="1"/>
      <c r="M131" s="1"/>
      <c r="U131" s="63" t="s">
        <v>91</v>
      </c>
      <c r="V131" s="37" t="str">
        <f>""</f>
        <v/>
      </c>
      <c r="W131" s="1" t="str">
        <f>""</f>
        <v/>
      </c>
      <c r="X131" s="1" t="str">
        <f>""</f>
        <v/>
      </c>
      <c r="Y131" s="32" t="str">
        <f>""</f>
        <v/>
      </c>
      <c r="Z131" s="31" t="str">
        <f>""</f>
        <v/>
      </c>
      <c r="AA131" s="1">
        <f t="shared" si="67"/>
        <v>0</v>
      </c>
      <c r="AB131" s="1" t="str">
        <f>""</f>
        <v/>
      </c>
      <c r="AD131" s="137"/>
      <c r="AE131" s="142" t="str">
        <f>IF($AA131=0,"",IF($X131&gt;$Y131,Einstellungen!$C$4,IF($X131=$Y131,1,0)))</f>
        <v/>
      </c>
      <c r="AF131" s="137" t="str">
        <f>IF($AA131=0,"",IF($X131&lt;$Y131,Einstellungen!$C$4,IF($X131=$Y131,1,0)))</f>
        <v/>
      </c>
    </row>
    <row r="132" spans="6:32" s="2" customFormat="1" x14ac:dyDescent="0.25">
      <c r="F132" s="1"/>
      <c r="G132" s="1"/>
      <c r="H132" s="1"/>
      <c r="I132" s="1"/>
      <c r="J132" s="1"/>
      <c r="K132" s="1"/>
      <c r="L132" s="1"/>
      <c r="M132" s="1"/>
      <c r="U132" s="63" t="s">
        <v>92</v>
      </c>
      <c r="V132" s="37" t="str">
        <f>""</f>
        <v/>
      </c>
      <c r="W132" s="1" t="str">
        <f>""</f>
        <v/>
      </c>
      <c r="X132" s="1" t="str">
        <f>""</f>
        <v/>
      </c>
      <c r="Y132" s="32" t="str">
        <f>""</f>
        <v/>
      </c>
      <c r="Z132" s="31" t="str">
        <f>""</f>
        <v/>
      </c>
      <c r="AA132" s="1">
        <f t="shared" si="67"/>
        <v>0</v>
      </c>
      <c r="AB132" s="1" t="str">
        <f>""</f>
        <v/>
      </c>
      <c r="AD132" s="137"/>
      <c r="AE132" s="142" t="str">
        <f>IF($AA132=0,"",IF($X132&gt;$Y132,Einstellungen!$C$4,IF($X132=$Y132,1,0)))</f>
        <v/>
      </c>
      <c r="AF132" s="137" t="str">
        <f>IF($AA132=0,"",IF($X132&lt;$Y132,Einstellungen!$C$4,IF($X132=$Y132,1,0)))</f>
        <v/>
      </c>
    </row>
    <row r="133" spans="6:32" s="2" customFormat="1" x14ac:dyDescent="0.25">
      <c r="F133" s="1"/>
      <c r="G133" s="1"/>
      <c r="H133" s="1"/>
      <c r="I133" s="1"/>
      <c r="J133" s="1"/>
      <c r="K133" s="1"/>
      <c r="L133" s="1"/>
      <c r="M133" s="1"/>
      <c r="U133" s="63" t="s">
        <v>93</v>
      </c>
      <c r="V133" s="37" t="str">
        <f>""</f>
        <v/>
      </c>
      <c r="W133" s="1" t="str">
        <f>""</f>
        <v/>
      </c>
      <c r="X133" s="1" t="str">
        <f>""</f>
        <v/>
      </c>
      <c r="Y133" s="32" t="str">
        <f>""</f>
        <v/>
      </c>
      <c r="Z133" s="31" t="str">
        <f>""</f>
        <v/>
      </c>
      <c r="AA133" s="1">
        <f t="shared" si="67"/>
        <v>0</v>
      </c>
      <c r="AB133" s="1" t="str">
        <f>""</f>
        <v/>
      </c>
      <c r="AD133" s="137"/>
      <c r="AE133" s="142" t="str">
        <f>IF($AA133=0,"",IF($X133&gt;$Y133,Einstellungen!$C$4,IF($X133=$Y133,1,0)))</f>
        <v/>
      </c>
      <c r="AF133" s="137" t="str">
        <f>IF($AA133=0,"",IF($X133&lt;$Y133,Einstellungen!$C$4,IF($X133=$Y133,1,0)))</f>
        <v/>
      </c>
    </row>
    <row r="134" spans="6:32" s="2" customFormat="1" x14ac:dyDescent="0.25">
      <c r="F134" s="1"/>
      <c r="G134" s="1"/>
      <c r="H134" s="1"/>
      <c r="I134" s="1"/>
      <c r="J134" s="1"/>
      <c r="K134" s="1"/>
      <c r="L134" s="1"/>
      <c r="M134" s="1"/>
      <c r="U134" s="63" t="s">
        <v>94</v>
      </c>
      <c r="V134" s="37" t="str">
        <f>""</f>
        <v/>
      </c>
      <c r="W134" s="1" t="str">
        <f>""</f>
        <v/>
      </c>
      <c r="X134" s="1" t="str">
        <f>""</f>
        <v/>
      </c>
      <c r="Y134" s="32" t="str">
        <f>""</f>
        <v/>
      </c>
      <c r="Z134" s="31" t="str">
        <f>""</f>
        <v/>
      </c>
      <c r="AA134" s="1">
        <f t="shared" si="67"/>
        <v>0</v>
      </c>
      <c r="AB134" s="1" t="str">
        <f>""</f>
        <v/>
      </c>
      <c r="AD134" s="137"/>
      <c r="AE134" s="142" t="str">
        <f>IF($AA134=0,"",IF($X134&gt;$Y134,Einstellungen!$C$4,IF($X134=$Y134,1,0)))</f>
        <v/>
      </c>
      <c r="AF134" s="137" t="str">
        <f>IF($AA134=0,"",IF($X134&lt;$Y134,Einstellungen!$C$4,IF($X134=$Y134,1,0)))</f>
        <v/>
      </c>
    </row>
    <row r="135" spans="6:32" s="2" customFormat="1" ht="12" thickBot="1" x14ac:dyDescent="0.3">
      <c r="F135" s="1"/>
      <c r="G135" s="1"/>
      <c r="H135" s="1"/>
      <c r="I135" s="1"/>
      <c r="J135" s="1"/>
      <c r="K135" s="1"/>
      <c r="L135" s="1"/>
      <c r="M135" s="1"/>
      <c r="U135" s="64" t="s">
        <v>95</v>
      </c>
      <c r="V135" s="38" t="str">
        <f>""</f>
        <v/>
      </c>
      <c r="W135" s="34" t="str">
        <f>""</f>
        <v/>
      </c>
      <c r="X135" s="34" t="str">
        <f>""</f>
        <v/>
      </c>
      <c r="Y135" s="35" t="str">
        <f>""</f>
        <v/>
      </c>
      <c r="Z135" s="31" t="str">
        <f>""</f>
        <v/>
      </c>
      <c r="AA135" s="34">
        <f t="shared" si="67"/>
        <v>0</v>
      </c>
      <c r="AB135" s="138" t="str">
        <f>""</f>
        <v/>
      </c>
      <c r="AC135" s="140"/>
      <c r="AD135" s="139"/>
      <c r="AE135" s="143" t="str">
        <f>IF($AA135=0,"",IF($X135&gt;$Y135,Einstellungen!$C$4,IF($X135=$Y135,1,0)))</f>
        <v/>
      </c>
      <c r="AF135" s="139" t="str">
        <f>IF($AA135=0,"",IF($X135&lt;$Y135,Einstellungen!$C$4,IF($X135=$Y135,1,0)))</f>
        <v/>
      </c>
    </row>
    <row r="136" spans="6:32" s="2" customFormat="1" ht="12" thickTop="1" x14ac:dyDescent="0.25">
      <c r="F136" s="1"/>
      <c r="G136" s="1"/>
      <c r="H136" s="1"/>
      <c r="I136" s="1"/>
      <c r="J136" s="1"/>
      <c r="K136" s="1"/>
      <c r="L136" s="1"/>
      <c r="M136" s="1"/>
      <c r="Y136" s="63" t="s">
        <v>7</v>
      </c>
      <c r="Z136" s="28" t="str">
        <f ca="1">W64&amp;V64</f>
        <v>Langenthal 2</v>
      </c>
      <c r="AA136" s="29">
        <f ca="1">AA64</f>
        <v>0</v>
      </c>
      <c r="AB136" s="1" t="str">
        <f ca="1">IF(AA136&gt;0,Y64&amp;Sprache!$E$71&amp;X64,"")</f>
        <v/>
      </c>
      <c r="AD136" s="137"/>
    </row>
    <row r="137" spans="6:32" x14ac:dyDescent="0.25">
      <c r="Y137" s="63" t="s">
        <v>8</v>
      </c>
      <c r="Z137" s="31" t="str">
        <f ca="1">W65&amp;V65</f>
        <v>Burgdorf 11Thun</v>
      </c>
      <c r="AA137" s="1">
        <f t="shared" ref="AA137:AA200" ca="1" si="68">AA65</f>
        <v>1</v>
      </c>
      <c r="AB137" s="1" t="str">
        <f ca="1">IF(AA137&gt;0,Y65&amp;Sprache!$E$71&amp;X65,"")</f>
        <v>4:2</v>
      </c>
      <c r="AC137" s="2"/>
      <c r="AD137" s="137"/>
    </row>
    <row r="138" spans="6:32" x14ac:dyDescent="0.25">
      <c r="Y138" s="63" t="s">
        <v>9</v>
      </c>
      <c r="Z138" s="31" t="str">
        <f t="shared" ref="Z138:Z201" ca="1" si="69">W66&amp;V66</f>
        <v>Thun 13_1Langenthal 1</v>
      </c>
      <c r="AA138" s="1">
        <f t="shared" ca="1" si="68"/>
        <v>1</v>
      </c>
      <c r="AB138" s="1" t="str">
        <f ca="1">IF(AA138&gt;0,Y66&amp;Sprache!$E$71&amp;X66,"")</f>
        <v>1:2</v>
      </c>
      <c r="AC138" s="2"/>
      <c r="AD138" s="137"/>
    </row>
    <row r="139" spans="6:32" x14ac:dyDescent="0.25">
      <c r="Y139" s="63" t="s">
        <v>10</v>
      </c>
      <c r="Z139" s="31" t="str">
        <f t="shared" ca="1" si="69"/>
        <v>Langenthal 11</v>
      </c>
      <c r="AA139" s="1">
        <f t="shared" ca="1" si="68"/>
        <v>0</v>
      </c>
      <c r="AB139" s="1" t="str">
        <f ca="1">IF(AA139&gt;0,Y67&amp;Sprache!$E$71&amp;X67,"")</f>
        <v/>
      </c>
      <c r="AC139" s="2"/>
      <c r="AD139" s="137"/>
    </row>
    <row r="140" spans="6:32" x14ac:dyDescent="0.25">
      <c r="Y140" s="63" t="s">
        <v>11</v>
      </c>
      <c r="Z140" s="31" t="str">
        <f t="shared" ca="1" si="69"/>
        <v>Murten 2Thun 13_2</v>
      </c>
      <c r="AA140" s="1">
        <f t="shared" ca="1" si="68"/>
        <v>1</v>
      </c>
      <c r="AB140" s="1" t="str">
        <f ca="1">IF(AA140&gt;0,Y68&amp;Sprache!$E$71&amp;X68,"")</f>
        <v>1:5</v>
      </c>
      <c r="AC140" s="2"/>
      <c r="AD140" s="137"/>
    </row>
    <row r="141" spans="6:32" x14ac:dyDescent="0.25">
      <c r="Y141" s="63" t="s">
        <v>12</v>
      </c>
      <c r="Z141" s="31" t="str">
        <f t="shared" ca="1" si="69"/>
        <v>Murten 1Langenthal 13</v>
      </c>
      <c r="AA141" s="1">
        <f t="shared" ca="1" si="68"/>
        <v>1</v>
      </c>
      <c r="AB141" s="1" t="str">
        <f ca="1">IF(AA141&gt;0,Y69&amp;Sprache!$E$71&amp;X69,"")</f>
        <v>0:2</v>
      </c>
      <c r="AC141" s="2"/>
      <c r="AD141" s="137"/>
    </row>
    <row r="142" spans="6:32" x14ac:dyDescent="0.25">
      <c r="Y142" s="63" t="s">
        <v>17</v>
      </c>
      <c r="Z142" s="31" t="str">
        <f t="shared" ca="1" si="69"/>
        <v>Langenthal 2</v>
      </c>
      <c r="AA142" s="1">
        <f t="shared" ca="1" si="68"/>
        <v>0</v>
      </c>
      <c r="AB142" s="1" t="str">
        <f ca="1">IF(AA142&gt;0,Y70&amp;Sprache!$E$71&amp;X70,"")</f>
        <v/>
      </c>
      <c r="AC142" s="2"/>
      <c r="AD142" s="137"/>
    </row>
    <row r="143" spans="6:32" x14ac:dyDescent="0.25">
      <c r="Y143" s="63" t="s">
        <v>18</v>
      </c>
      <c r="Z143" s="31" t="str">
        <f t="shared" ca="1" si="69"/>
        <v>Murten 2Thun</v>
      </c>
      <c r="AA143" s="1">
        <f t="shared" ca="1" si="68"/>
        <v>1</v>
      </c>
      <c r="AB143" s="1" t="str">
        <f ca="1">IF(AA143&gt;0,Y71&amp;Sprache!$E$71&amp;X71,"")</f>
        <v>3:5</v>
      </c>
      <c r="AC143" s="2"/>
      <c r="AD143" s="137"/>
    </row>
    <row r="144" spans="6:32" x14ac:dyDescent="0.25">
      <c r="Y144" s="63" t="s">
        <v>19</v>
      </c>
      <c r="Z144" s="31" t="str">
        <f t="shared" ca="1" si="69"/>
        <v>Murten 1Langenthal 1</v>
      </c>
      <c r="AA144" s="1">
        <f t="shared" ca="1" si="68"/>
        <v>1</v>
      </c>
      <c r="AB144" s="1" t="str">
        <f ca="1">IF(AA144&gt;0,Y72&amp;Sprache!$E$71&amp;X72,"")</f>
        <v>1:2</v>
      </c>
      <c r="AC144" s="2"/>
      <c r="AD144" s="137"/>
    </row>
    <row r="145" spans="25:30" x14ac:dyDescent="0.25">
      <c r="Y145" s="63" t="s">
        <v>25</v>
      </c>
      <c r="Z145" s="31" t="str">
        <f t="shared" ca="1" si="69"/>
        <v>Langenthal 11</v>
      </c>
      <c r="AA145" s="1">
        <f t="shared" ca="1" si="68"/>
        <v>0</v>
      </c>
      <c r="AB145" s="1" t="str">
        <f ca="1">IF(AA145&gt;0,Y73&amp;Sprache!$E$71&amp;X73,"")</f>
        <v/>
      </c>
      <c r="AC145" s="2"/>
      <c r="AD145" s="137"/>
    </row>
    <row r="146" spans="25:30" x14ac:dyDescent="0.25">
      <c r="Y146" s="63" t="s">
        <v>26</v>
      </c>
      <c r="Z146" s="31" t="str">
        <f t="shared" ca="1" si="69"/>
        <v>Burgdorf 11Thun 13_2</v>
      </c>
      <c r="AA146" s="1">
        <f t="shared" ca="1" si="68"/>
        <v>1</v>
      </c>
      <c r="AB146" s="1" t="str">
        <f ca="1">IF(AA146&gt;0,Y74&amp;Sprache!$E$71&amp;X74,"")</f>
        <v>2:4</v>
      </c>
      <c r="AC146" s="2"/>
      <c r="AD146" s="137"/>
    </row>
    <row r="147" spans="25:30" x14ac:dyDescent="0.25">
      <c r="Y147" s="63" t="s">
        <v>27</v>
      </c>
      <c r="Z147" s="31" t="str">
        <f t="shared" ca="1" si="69"/>
        <v>Thun 13_1Langenthal 13</v>
      </c>
      <c r="AA147" s="1">
        <f t="shared" ca="1" si="68"/>
        <v>1</v>
      </c>
      <c r="AB147" s="1" t="str">
        <f ca="1">IF(AA147&gt;0,Y75&amp;Sprache!$E$71&amp;X75,"")</f>
        <v>3:4</v>
      </c>
      <c r="AC147" s="2"/>
      <c r="AD147" s="137"/>
    </row>
    <row r="148" spans="25:30" x14ac:dyDescent="0.25">
      <c r="Y148" s="63" t="s">
        <v>28</v>
      </c>
      <c r="Z148" s="31" t="str">
        <f t="shared" ca="1" si="69"/>
        <v/>
      </c>
      <c r="AA148" s="1">
        <f t="shared" ca="1" si="68"/>
        <v>0</v>
      </c>
      <c r="AB148" s="1" t="str">
        <f ca="1">IF(AA148&gt;0,Y76&amp;Sprache!$E$71&amp;X76,"")</f>
        <v/>
      </c>
      <c r="AC148" s="2"/>
      <c r="AD148" s="137"/>
    </row>
    <row r="149" spans="25:30" x14ac:dyDescent="0.25">
      <c r="Y149" s="63" t="s">
        <v>29</v>
      </c>
      <c r="Z149" s="31" t="str">
        <f t="shared" ca="1" si="69"/>
        <v>Burgdorf 11Murten 2</v>
      </c>
      <c r="AA149" s="1">
        <f t="shared" ca="1" si="68"/>
        <v>1</v>
      </c>
      <c r="AB149" s="1" t="str">
        <f ca="1">IF(AA149&gt;0,Y77&amp;Sprache!$E$71&amp;X77,"")</f>
        <v>5:1</v>
      </c>
      <c r="AC149" s="2"/>
      <c r="AD149" s="137"/>
    </row>
    <row r="150" spans="25:30" x14ac:dyDescent="0.25">
      <c r="Y150" s="63" t="s">
        <v>30</v>
      </c>
      <c r="Z150" s="31" t="str">
        <f t="shared" ca="1" si="69"/>
        <v>Thun 13_1Murten 1</v>
      </c>
      <c r="AA150" s="1">
        <f t="shared" ca="1" si="68"/>
        <v>1</v>
      </c>
      <c r="AB150" s="1" t="str">
        <f ca="1">IF(AA150&gt;0,Y78&amp;Sprache!$E$71&amp;X78,"")</f>
        <v>4:4</v>
      </c>
      <c r="AC150" s="2"/>
      <c r="AD150" s="137"/>
    </row>
    <row r="151" spans="25:30" x14ac:dyDescent="0.25">
      <c r="Y151" s="63" t="s">
        <v>31</v>
      </c>
      <c r="Z151" s="31" t="str">
        <f t="shared" ca="1" si="69"/>
        <v>Langenthal 11Langenthal 2</v>
      </c>
      <c r="AA151" s="1">
        <f t="shared" ca="1" si="68"/>
        <v>1</v>
      </c>
      <c r="AB151" s="1" t="str">
        <f ca="1">IF(AA151&gt;0,Y79&amp;Sprache!$E$71&amp;X79,"")</f>
        <v>7:0</v>
      </c>
      <c r="AC151" s="2"/>
      <c r="AD151" s="137"/>
    </row>
    <row r="152" spans="25:30" x14ac:dyDescent="0.25">
      <c r="Y152" s="63" t="s">
        <v>32</v>
      </c>
      <c r="Z152" s="31" t="str">
        <f t="shared" ca="1" si="69"/>
        <v>Thun 13_2Thun</v>
      </c>
      <c r="AA152" s="1">
        <f t="shared" ca="1" si="68"/>
        <v>1</v>
      </c>
      <c r="AB152" s="1" t="str">
        <f ca="1">IF(AA152&gt;0,Y80&amp;Sprache!$E$71&amp;X80,"")</f>
        <v>8:2</v>
      </c>
      <c r="AC152" s="2"/>
      <c r="AD152" s="137"/>
    </row>
    <row r="153" spans="25:30" x14ac:dyDescent="0.25">
      <c r="Y153" s="63" t="s">
        <v>33</v>
      </c>
      <c r="Z153" s="31" t="str">
        <f t="shared" ca="1" si="69"/>
        <v>Langenthal 13Langenthal 1</v>
      </c>
      <c r="AA153" s="1">
        <f t="shared" ca="1" si="68"/>
        <v>1</v>
      </c>
      <c r="AB153" s="1" t="str">
        <f ca="1">IF(AA153&gt;0,Y81&amp;Sprache!$E$71&amp;X81,"")</f>
        <v>0:4</v>
      </c>
      <c r="AC153" s="2"/>
      <c r="AD153" s="137"/>
    </row>
    <row r="154" spans="25:30" x14ac:dyDescent="0.25">
      <c r="Y154" s="63" t="s">
        <v>34</v>
      </c>
      <c r="Z154" s="31" t="str">
        <f t="shared" si="69"/>
        <v/>
      </c>
      <c r="AA154" s="1">
        <f t="shared" si="68"/>
        <v>0</v>
      </c>
      <c r="AB154" s="1" t="str">
        <f>IF(AA154&gt;0,Y82&amp;Sprache!$E$71&amp;X82,"")</f>
        <v/>
      </c>
      <c r="AC154" s="2"/>
      <c r="AD154" s="137"/>
    </row>
    <row r="155" spans="25:30" x14ac:dyDescent="0.25">
      <c r="Y155" s="63" t="s">
        <v>35</v>
      </c>
      <c r="Z155" s="31" t="str">
        <f t="shared" si="69"/>
        <v/>
      </c>
      <c r="AA155" s="1">
        <f t="shared" si="68"/>
        <v>0</v>
      </c>
      <c r="AB155" s="1" t="str">
        <f>IF(AA155&gt;0,Y83&amp;Sprache!$E$71&amp;X83,"")</f>
        <v/>
      </c>
      <c r="AC155" s="2"/>
      <c r="AD155" s="137"/>
    </row>
    <row r="156" spans="25:30" x14ac:dyDescent="0.25">
      <c r="Y156" s="63" t="s">
        <v>36</v>
      </c>
      <c r="Z156" s="31" t="str">
        <f t="shared" si="69"/>
        <v/>
      </c>
      <c r="AA156" s="1">
        <f t="shared" si="68"/>
        <v>0</v>
      </c>
      <c r="AB156" s="1" t="str">
        <f>IF(AA156&gt;0,Y84&amp;Sprache!$E$71&amp;X84,"")</f>
        <v/>
      </c>
      <c r="AC156" s="2"/>
      <c r="AD156" s="137"/>
    </row>
    <row r="157" spans="25:30" x14ac:dyDescent="0.25">
      <c r="Y157" s="63" t="s">
        <v>37</v>
      </c>
      <c r="Z157" s="31" t="str">
        <f t="shared" si="69"/>
        <v/>
      </c>
      <c r="AA157" s="1">
        <f t="shared" si="68"/>
        <v>0</v>
      </c>
      <c r="AB157" s="1" t="str">
        <f>IF(AA157&gt;0,Y85&amp;Sprache!$E$71&amp;X85,"")</f>
        <v/>
      </c>
      <c r="AC157" s="2"/>
      <c r="AD157" s="137"/>
    </row>
    <row r="158" spans="25:30" x14ac:dyDescent="0.25">
      <c r="Y158" s="63" t="s">
        <v>38</v>
      </c>
      <c r="Z158" s="31" t="str">
        <f t="shared" si="69"/>
        <v/>
      </c>
      <c r="AA158" s="1">
        <f t="shared" si="68"/>
        <v>0</v>
      </c>
      <c r="AB158" s="1" t="str">
        <f>IF(AA158&gt;0,Y86&amp;Sprache!$E$71&amp;X86,"")</f>
        <v/>
      </c>
      <c r="AC158" s="2"/>
      <c r="AD158" s="137"/>
    </row>
    <row r="159" spans="25:30" x14ac:dyDescent="0.25">
      <c r="Y159" s="63" t="s">
        <v>39</v>
      </c>
      <c r="Z159" s="31" t="str">
        <f t="shared" si="69"/>
        <v/>
      </c>
      <c r="AA159" s="1">
        <f t="shared" si="68"/>
        <v>0</v>
      </c>
      <c r="AB159" s="1" t="str">
        <f>IF(AA159&gt;0,Y87&amp;Sprache!$E$71&amp;X87,"")</f>
        <v/>
      </c>
      <c r="AC159" s="2"/>
      <c r="AD159" s="137"/>
    </row>
    <row r="160" spans="25:30" x14ac:dyDescent="0.25">
      <c r="Y160" s="63" t="s">
        <v>40</v>
      </c>
      <c r="Z160" s="31" t="str">
        <f t="shared" si="69"/>
        <v/>
      </c>
      <c r="AA160" s="1">
        <f t="shared" si="68"/>
        <v>0</v>
      </c>
      <c r="AB160" s="1" t="str">
        <f>IF(AA160&gt;0,Y88&amp;Sprache!$E$71&amp;X88,"")</f>
        <v/>
      </c>
      <c r="AC160" s="2"/>
      <c r="AD160" s="137"/>
    </row>
    <row r="161" spans="25:30" x14ac:dyDescent="0.25">
      <c r="Y161" s="63" t="s">
        <v>41</v>
      </c>
      <c r="Z161" s="31" t="str">
        <f t="shared" si="69"/>
        <v/>
      </c>
      <c r="AA161" s="1">
        <f t="shared" si="68"/>
        <v>0</v>
      </c>
      <c r="AB161" s="1" t="str">
        <f>IF(AA161&gt;0,Y89&amp;Sprache!$E$71&amp;X89,"")</f>
        <v/>
      </c>
      <c r="AC161" s="2"/>
      <c r="AD161" s="137"/>
    </row>
    <row r="162" spans="25:30" x14ac:dyDescent="0.25">
      <c r="Y162" s="63" t="s">
        <v>42</v>
      </c>
      <c r="Z162" s="31" t="str">
        <f t="shared" si="69"/>
        <v/>
      </c>
      <c r="AA162" s="1">
        <f t="shared" si="68"/>
        <v>0</v>
      </c>
      <c r="AB162" s="1" t="str">
        <f>IF(AA162&gt;0,Y90&amp;Sprache!$E$71&amp;X90,"")</f>
        <v/>
      </c>
      <c r="AC162" s="2"/>
      <c r="AD162" s="137"/>
    </row>
    <row r="163" spans="25:30" x14ac:dyDescent="0.25">
      <c r="Y163" s="63" t="s">
        <v>43</v>
      </c>
      <c r="Z163" s="31" t="str">
        <f t="shared" si="69"/>
        <v/>
      </c>
      <c r="AA163" s="1">
        <f t="shared" si="68"/>
        <v>0</v>
      </c>
      <c r="AB163" s="1" t="str">
        <f>IF(AA163&gt;0,Y91&amp;Sprache!$E$71&amp;X91,"")</f>
        <v/>
      </c>
      <c r="AC163" s="2"/>
      <c r="AD163" s="137"/>
    </row>
    <row r="164" spans="25:30" x14ac:dyDescent="0.25">
      <c r="Y164" s="63" t="s">
        <v>44</v>
      </c>
      <c r="Z164" s="31" t="str">
        <f t="shared" si="69"/>
        <v/>
      </c>
      <c r="AA164" s="1">
        <f t="shared" si="68"/>
        <v>0</v>
      </c>
      <c r="AB164" s="1" t="str">
        <f>IF(AA164&gt;0,Y92&amp;Sprache!$E$71&amp;X92,"")</f>
        <v/>
      </c>
      <c r="AC164" s="2"/>
      <c r="AD164" s="137"/>
    </row>
    <row r="165" spans="25:30" x14ac:dyDescent="0.25">
      <c r="Y165" s="63" t="s">
        <v>45</v>
      </c>
      <c r="Z165" s="31" t="str">
        <f t="shared" si="69"/>
        <v/>
      </c>
      <c r="AA165" s="1">
        <f t="shared" si="68"/>
        <v>0</v>
      </c>
      <c r="AB165" s="1" t="str">
        <f>IF(AA165&gt;0,Y93&amp;Sprache!$E$71&amp;X93,"")</f>
        <v/>
      </c>
      <c r="AC165" s="2"/>
      <c r="AD165" s="137"/>
    </row>
    <row r="166" spans="25:30" x14ac:dyDescent="0.25">
      <c r="Y166" s="63" t="s">
        <v>46</v>
      </c>
      <c r="Z166" s="31" t="str">
        <f t="shared" si="69"/>
        <v/>
      </c>
      <c r="AA166" s="1">
        <f t="shared" si="68"/>
        <v>0</v>
      </c>
      <c r="AB166" s="1" t="str">
        <f>IF(AA166&gt;0,Y94&amp;Sprache!$E$71&amp;X94,"")</f>
        <v/>
      </c>
      <c r="AC166" s="2"/>
      <c r="AD166" s="137"/>
    </row>
    <row r="167" spans="25:30" x14ac:dyDescent="0.25">
      <c r="Y167" s="63" t="s">
        <v>47</v>
      </c>
      <c r="Z167" s="31" t="str">
        <f t="shared" si="69"/>
        <v/>
      </c>
      <c r="AA167" s="1">
        <f t="shared" si="68"/>
        <v>0</v>
      </c>
      <c r="AB167" s="1" t="str">
        <f>IF(AA167&gt;0,Y95&amp;Sprache!$E$71&amp;X95,"")</f>
        <v/>
      </c>
      <c r="AC167" s="2"/>
      <c r="AD167" s="137"/>
    </row>
    <row r="168" spans="25:30" x14ac:dyDescent="0.25">
      <c r="Y168" s="63" t="s">
        <v>48</v>
      </c>
      <c r="Z168" s="31" t="str">
        <f t="shared" si="69"/>
        <v/>
      </c>
      <c r="AA168" s="1">
        <f t="shared" si="68"/>
        <v>0</v>
      </c>
      <c r="AB168" s="1" t="str">
        <f>IF(AA168&gt;0,Y96&amp;Sprache!$E$71&amp;X96,"")</f>
        <v/>
      </c>
      <c r="AC168" s="2"/>
      <c r="AD168" s="137"/>
    </row>
    <row r="169" spans="25:30" x14ac:dyDescent="0.25">
      <c r="Y169" s="63" t="s">
        <v>49</v>
      </c>
      <c r="Z169" s="31" t="str">
        <f t="shared" si="69"/>
        <v/>
      </c>
      <c r="AA169" s="1">
        <f t="shared" si="68"/>
        <v>0</v>
      </c>
      <c r="AB169" s="1" t="str">
        <f>IF(AA169&gt;0,Y97&amp;Sprache!$E$71&amp;X97,"")</f>
        <v/>
      </c>
      <c r="AC169" s="2"/>
      <c r="AD169" s="137"/>
    </row>
    <row r="170" spans="25:30" x14ac:dyDescent="0.25">
      <c r="Y170" s="63" t="s">
        <v>50</v>
      </c>
      <c r="Z170" s="31" t="str">
        <f t="shared" si="69"/>
        <v/>
      </c>
      <c r="AA170" s="1">
        <f t="shared" si="68"/>
        <v>0</v>
      </c>
      <c r="AB170" s="1" t="str">
        <f>IF(AA170&gt;0,Y98&amp;Sprache!$E$71&amp;X98,"")</f>
        <v/>
      </c>
      <c r="AC170" s="2"/>
      <c r="AD170" s="137"/>
    </row>
    <row r="171" spans="25:30" x14ac:dyDescent="0.25">
      <c r="Y171" s="63" t="s">
        <v>51</v>
      </c>
      <c r="Z171" s="31" t="str">
        <f t="shared" si="69"/>
        <v/>
      </c>
      <c r="AA171" s="1">
        <f t="shared" si="68"/>
        <v>0</v>
      </c>
      <c r="AB171" s="1" t="str">
        <f>IF(AA171&gt;0,Y99&amp;Sprache!$E$71&amp;X99,"")</f>
        <v/>
      </c>
      <c r="AC171" s="2"/>
      <c r="AD171" s="137"/>
    </row>
    <row r="172" spans="25:30" x14ac:dyDescent="0.25">
      <c r="Y172" s="63" t="s">
        <v>60</v>
      </c>
      <c r="Z172" s="31" t="str">
        <f t="shared" si="69"/>
        <v/>
      </c>
      <c r="AA172" s="1">
        <f t="shared" si="68"/>
        <v>0</v>
      </c>
      <c r="AB172" s="1" t="str">
        <f>IF(AA172&gt;0,Y100&amp;Sprache!$E$71&amp;X100,"")</f>
        <v/>
      </c>
      <c r="AC172" s="2"/>
      <c r="AD172" s="137"/>
    </row>
    <row r="173" spans="25:30" x14ac:dyDescent="0.25">
      <c r="Y173" s="63" t="s">
        <v>61</v>
      </c>
      <c r="Z173" s="31" t="str">
        <f t="shared" si="69"/>
        <v/>
      </c>
      <c r="AA173" s="1">
        <f t="shared" si="68"/>
        <v>0</v>
      </c>
      <c r="AB173" s="1" t="str">
        <f>IF(AA173&gt;0,Y101&amp;Sprache!$E$71&amp;X101,"")</f>
        <v/>
      </c>
      <c r="AC173" s="2"/>
      <c r="AD173" s="137"/>
    </row>
    <row r="174" spans="25:30" x14ac:dyDescent="0.25">
      <c r="Y174" s="63" t="s">
        <v>62</v>
      </c>
      <c r="Z174" s="31" t="str">
        <f t="shared" si="69"/>
        <v/>
      </c>
      <c r="AA174" s="1">
        <f t="shared" si="68"/>
        <v>0</v>
      </c>
      <c r="AB174" s="1" t="str">
        <f>IF(AA174&gt;0,Y102&amp;Sprache!$E$71&amp;X102,"")</f>
        <v/>
      </c>
      <c r="AC174" s="2"/>
      <c r="AD174" s="137"/>
    </row>
    <row r="175" spans="25:30" x14ac:dyDescent="0.25">
      <c r="Y175" s="63" t="s">
        <v>63</v>
      </c>
      <c r="Z175" s="31" t="str">
        <f t="shared" si="69"/>
        <v/>
      </c>
      <c r="AA175" s="1">
        <f t="shared" si="68"/>
        <v>0</v>
      </c>
      <c r="AB175" s="1" t="str">
        <f>IF(AA175&gt;0,Y103&amp;Sprache!$E$71&amp;X103,"")</f>
        <v/>
      </c>
      <c r="AC175" s="2"/>
      <c r="AD175" s="137"/>
    </row>
    <row r="176" spans="25:30" x14ac:dyDescent="0.25">
      <c r="Y176" s="63" t="s">
        <v>64</v>
      </c>
      <c r="Z176" s="31" t="str">
        <f t="shared" si="69"/>
        <v/>
      </c>
      <c r="AA176" s="1">
        <f t="shared" si="68"/>
        <v>0</v>
      </c>
      <c r="AB176" s="1" t="str">
        <f>IF(AA176&gt;0,Y104&amp;Sprache!$E$71&amp;X104,"")</f>
        <v/>
      </c>
      <c r="AC176" s="2"/>
      <c r="AD176" s="137"/>
    </row>
    <row r="177" spans="25:30" x14ac:dyDescent="0.25">
      <c r="Y177" s="63" t="s">
        <v>65</v>
      </c>
      <c r="Z177" s="31" t="str">
        <f t="shared" si="69"/>
        <v/>
      </c>
      <c r="AA177" s="1">
        <f t="shared" si="68"/>
        <v>0</v>
      </c>
      <c r="AB177" s="1" t="str">
        <f>IF(AA177&gt;0,Y105&amp;Sprache!$E$71&amp;X105,"")</f>
        <v/>
      </c>
      <c r="AC177" s="2"/>
      <c r="AD177" s="137"/>
    </row>
    <row r="178" spans="25:30" x14ac:dyDescent="0.25">
      <c r="Y178" s="63" t="s">
        <v>66</v>
      </c>
      <c r="Z178" s="31" t="str">
        <f t="shared" si="69"/>
        <v/>
      </c>
      <c r="AA178" s="1">
        <f t="shared" si="68"/>
        <v>0</v>
      </c>
      <c r="AB178" s="1" t="str">
        <f>IF(AA178&gt;0,Y106&amp;Sprache!$E$71&amp;X106,"")</f>
        <v/>
      </c>
      <c r="AC178" s="2"/>
      <c r="AD178" s="137"/>
    </row>
    <row r="179" spans="25:30" x14ac:dyDescent="0.25">
      <c r="Y179" s="63" t="s">
        <v>67</v>
      </c>
      <c r="Z179" s="31" t="str">
        <f t="shared" si="69"/>
        <v/>
      </c>
      <c r="AA179" s="1">
        <f t="shared" si="68"/>
        <v>0</v>
      </c>
      <c r="AB179" s="1" t="str">
        <f>IF(AA179&gt;0,Y107&amp;Sprache!$E$71&amp;X107,"")</f>
        <v/>
      </c>
      <c r="AC179" s="2"/>
      <c r="AD179" s="137"/>
    </row>
    <row r="180" spans="25:30" x14ac:dyDescent="0.25">
      <c r="Y180" s="63" t="s">
        <v>68</v>
      </c>
      <c r="Z180" s="31" t="str">
        <f t="shared" si="69"/>
        <v/>
      </c>
      <c r="AA180" s="1">
        <f t="shared" si="68"/>
        <v>0</v>
      </c>
      <c r="AB180" s="1" t="str">
        <f>IF(AA180&gt;0,Y108&amp;Sprache!$E$71&amp;X108,"")</f>
        <v/>
      </c>
      <c r="AC180" s="2"/>
      <c r="AD180" s="137"/>
    </row>
    <row r="181" spans="25:30" x14ac:dyDescent="0.25">
      <c r="Y181" s="63" t="s">
        <v>69</v>
      </c>
      <c r="Z181" s="31" t="str">
        <f t="shared" si="69"/>
        <v/>
      </c>
      <c r="AA181" s="1">
        <f t="shared" si="68"/>
        <v>0</v>
      </c>
      <c r="AB181" s="1" t="str">
        <f>IF(AA181&gt;0,Y109&amp;Sprache!$E$71&amp;X109,"")</f>
        <v/>
      </c>
      <c r="AC181" s="2"/>
      <c r="AD181" s="137"/>
    </row>
    <row r="182" spans="25:30" x14ac:dyDescent="0.25">
      <c r="Y182" s="63" t="s">
        <v>70</v>
      </c>
      <c r="Z182" s="31" t="str">
        <f t="shared" si="69"/>
        <v/>
      </c>
      <c r="AA182" s="1">
        <f t="shared" si="68"/>
        <v>0</v>
      </c>
      <c r="AB182" s="1" t="str">
        <f>IF(AA182&gt;0,Y110&amp;Sprache!$E$71&amp;X110,"")</f>
        <v/>
      </c>
      <c r="AC182" s="2"/>
      <c r="AD182" s="137"/>
    </row>
    <row r="183" spans="25:30" x14ac:dyDescent="0.25">
      <c r="Y183" s="63" t="s">
        <v>71</v>
      </c>
      <c r="Z183" s="31" t="str">
        <f t="shared" si="69"/>
        <v/>
      </c>
      <c r="AA183" s="1">
        <f t="shared" si="68"/>
        <v>0</v>
      </c>
      <c r="AB183" s="1" t="str">
        <f>IF(AA183&gt;0,Y111&amp;Sprache!$E$71&amp;X111,"")</f>
        <v/>
      </c>
      <c r="AC183" s="2"/>
      <c r="AD183" s="137"/>
    </row>
    <row r="184" spans="25:30" x14ac:dyDescent="0.25">
      <c r="Y184" s="63" t="s">
        <v>72</v>
      </c>
      <c r="Z184" s="31" t="str">
        <f t="shared" si="69"/>
        <v/>
      </c>
      <c r="AA184" s="1">
        <f t="shared" si="68"/>
        <v>0</v>
      </c>
      <c r="AB184" s="1" t="str">
        <f>IF(AA184&gt;0,Y112&amp;Sprache!$E$71&amp;X112,"")</f>
        <v/>
      </c>
      <c r="AC184" s="2"/>
      <c r="AD184" s="137"/>
    </row>
    <row r="185" spans="25:30" x14ac:dyDescent="0.25">
      <c r="Y185" s="63" t="s">
        <v>73</v>
      </c>
      <c r="Z185" s="31" t="str">
        <f t="shared" si="69"/>
        <v/>
      </c>
      <c r="AA185" s="1">
        <f t="shared" si="68"/>
        <v>0</v>
      </c>
      <c r="AB185" s="1" t="str">
        <f>IF(AA185&gt;0,Y113&amp;Sprache!$E$71&amp;X113,"")</f>
        <v/>
      </c>
      <c r="AC185" s="2"/>
      <c r="AD185" s="137"/>
    </row>
    <row r="186" spans="25:30" x14ac:dyDescent="0.25">
      <c r="Y186" s="63" t="s">
        <v>74</v>
      </c>
      <c r="Z186" s="31" t="str">
        <f t="shared" si="69"/>
        <v/>
      </c>
      <c r="AA186" s="1">
        <f t="shared" si="68"/>
        <v>0</v>
      </c>
      <c r="AB186" s="1" t="str">
        <f>IF(AA186&gt;0,Y114&amp;Sprache!$E$71&amp;X114,"")</f>
        <v/>
      </c>
      <c r="AC186" s="2"/>
      <c r="AD186" s="137"/>
    </row>
    <row r="187" spans="25:30" x14ac:dyDescent="0.25">
      <c r="Y187" s="63" t="s">
        <v>75</v>
      </c>
      <c r="Z187" s="31" t="str">
        <f t="shared" si="69"/>
        <v/>
      </c>
      <c r="AA187" s="1">
        <f t="shared" si="68"/>
        <v>0</v>
      </c>
      <c r="AB187" s="1" t="str">
        <f>IF(AA187&gt;0,Y115&amp;Sprache!$E$71&amp;X115,"")</f>
        <v/>
      </c>
      <c r="AC187" s="2"/>
      <c r="AD187" s="137"/>
    </row>
    <row r="188" spans="25:30" x14ac:dyDescent="0.25">
      <c r="Y188" s="63" t="s">
        <v>76</v>
      </c>
      <c r="Z188" s="31" t="str">
        <f t="shared" si="69"/>
        <v/>
      </c>
      <c r="AA188" s="1">
        <f t="shared" si="68"/>
        <v>0</v>
      </c>
      <c r="AB188" s="1" t="str">
        <f>IF(AA188&gt;0,Y116&amp;Sprache!$E$71&amp;X116,"")</f>
        <v/>
      </c>
      <c r="AC188" s="2"/>
      <c r="AD188" s="137"/>
    </row>
    <row r="189" spans="25:30" x14ac:dyDescent="0.25">
      <c r="Y189" s="63" t="s">
        <v>77</v>
      </c>
      <c r="Z189" s="31" t="str">
        <f t="shared" si="69"/>
        <v/>
      </c>
      <c r="AA189" s="1">
        <f t="shared" si="68"/>
        <v>0</v>
      </c>
      <c r="AB189" s="1" t="str">
        <f>IF(AA189&gt;0,Y117&amp;Sprache!$E$71&amp;X117,"")</f>
        <v/>
      </c>
      <c r="AC189" s="2"/>
      <c r="AD189" s="137"/>
    </row>
    <row r="190" spans="25:30" x14ac:dyDescent="0.25">
      <c r="Y190" s="63" t="s">
        <v>78</v>
      </c>
      <c r="Z190" s="31" t="str">
        <f t="shared" si="69"/>
        <v/>
      </c>
      <c r="AA190" s="1">
        <f t="shared" si="68"/>
        <v>0</v>
      </c>
      <c r="AB190" s="1" t="str">
        <f>IF(AA190&gt;0,Y118&amp;Sprache!$E$71&amp;X118,"")</f>
        <v/>
      </c>
      <c r="AC190" s="2"/>
      <c r="AD190" s="137"/>
    </row>
    <row r="191" spans="25:30" x14ac:dyDescent="0.25">
      <c r="Y191" s="63" t="s">
        <v>79</v>
      </c>
      <c r="Z191" s="31" t="str">
        <f t="shared" si="69"/>
        <v/>
      </c>
      <c r="AA191" s="1">
        <f t="shared" si="68"/>
        <v>0</v>
      </c>
      <c r="AB191" s="1" t="str">
        <f>IF(AA191&gt;0,Y119&amp;Sprache!$E$71&amp;X119,"")</f>
        <v/>
      </c>
      <c r="AC191" s="2"/>
      <c r="AD191" s="137"/>
    </row>
    <row r="192" spans="25:30" x14ac:dyDescent="0.25">
      <c r="Y192" s="63" t="s">
        <v>80</v>
      </c>
      <c r="Z192" s="31" t="str">
        <f t="shared" si="69"/>
        <v/>
      </c>
      <c r="AA192" s="1">
        <f t="shared" si="68"/>
        <v>0</v>
      </c>
      <c r="AB192" s="1" t="str">
        <f>IF(AA192&gt;0,Y120&amp;Sprache!$E$71&amp;X120,"")</f>
        <v/>
      </c>
      <c r="AC192" s="2"/>
      <c r="AD192" s="137"/>
    </row>
    <row r="193" spans="25:30" x14ac:dyDescent="0.25">
      <c r="Y193" s="63" t="s">
        <v>81</v>
      </c>
      <c r="Z193" s="31" t="str">
        <f t="shared" si="69"/>
        <v/>
      </c>
      <c r="AA193" s="1">
        <f t="shared" si="68"/>
        <v>0</v>
      </c>
      <c r="AB193" s="1" t="str">
        <f>IF(AA193&gt;0,Y121&amp;Sprache!$E$71&amp;X121,"")</f>
        <v/>
      </c>
      <c r="AC193" s="2"/>
      <c r="AD193" s="137"/>
    </row>
    <row r="194" spans="25:30" x14ac:dyDescent="0.25">
      <c r="Y194" s="63" t="s">
        <v>82</v>
      </c>
      <c r="Z194" s="31" t="str">
        <f t="shared" si="69"/>
        <v/>
      </c>
      <c r="AA194" s="1">
        <f t="shared" si="68"/>
        <v>0</v>
      </c>
      <c r="AB194" s="1" t="str">
        <f>IF(AA194&gt;0,Y122&amp;Sprache!$E$71&amp;X122,"")</f>
        <v/>
      </c>
      <c r="AC194" s="2"/>
      <c r="AD194" s="137"/>
    </row>
    <row r="195" spans="25:30" x14ac:dyDescent="0.25">
      <c r="Y195" s="63" t="s">
        <v>83</v>
      </c>
      <c r="Z195" s="31" t="str">
        <f t="shared" si="69"/>
        <v/>
      </c>
      <c r="AA195" s="1">
        <f t="shared" si="68"/>
        <v>0</v>
      </c>
      <c r="AB195" s="1" t="str">
        <f>IF(AA195&gt;0,Y123&amp;Sprache!$E$71&amp;X123,"")</f>
        <v/>
      </c>
      <c r="AC195" s="2"/>
      <c r="AD195" s="137"/>
    </row>
    <row r="196" spans="25:30" x14ac:dyDescent="0.25">
      <c r="Y196" s="63" t="s">
        <v>84</v>
      </c>
      <c r="Z196" s="31" t="str">
        <f t="shared" si="69"/>
        <v/>
      </c>
      <c r="AA196" s="1">
        <f t="shared" si="68"/>
        <v>0</v>
      </c>
      <c r="AB196" s="1" t="str">
        <f>IF(AA196&gt;0,Y124&amp;Sprache!$E$71&amp;X124,"")</f>
        <v/>
      </c>
      <c r="AC196" s="2"/>
      <c r="AD196" s="137"/>
    </row>
    <row r="197" spans="25:30" x14ac:dyDescent="0.25">
      <c r="Y197" s="63" t="s">
        <v>85</v>
      </c>
      <c r="Z197" s="31" t="str">
        <f t="shared" si="69"/>
        <v/>
      </c>
      <c r="AA197" s="1">
        <f t="shared" si="68"/>
        <v>0</v>
      </c>
      <c r="AB197" s="1" t="str">
        <f>IF(AA197&gt;0,Y125&amp;Sprache!$E$71&amp;X125,"")</f>
        <v/>
      </c>
      <c r="AC197" s="2"/>
      <c r="AD197" s="137"/>
    </row>
    <row r="198" spans="25:30" x14ac:dyDescent="0.25">
      <c r="Y198" s="63" t="s">
        <v>86</v>
      </c>
      <c r="Z198" s="31" t="str">
        <f t="shared" si="69"/>
        <v/>
      </c>
      <c r="AA198" s="1">
        <f t="shared" si="68"/>
        <v>0</v>
      </c>
      <c r="AB198" s="1" t="str">
        <f>IF(AA198&gt;0,Y126&amp;Sprache!$E$71&amp;X126,"")</f>
        <v/>
      </c>
      <c r="AC198" s="2"/>
      <c r="AD198" s="137"/>
    </row>
    <row r="199" spans="25:30" x14ac:dyDescent="0.25">
      <c r="Y199" s="63" t="s">
        <v>87</v>
      </c>
      <c r="Z199" s="31" t="str">
        <f t="shared" si="69"/>
        <v/>
      </c>
      <c r="AA199" s="1">
        <f t="shared" si="68"/>
        <v>0</v>
      </c>
      <c r="AB199" s="1" t="str">
        <f>IF(AA199&gt;0,Y127&amp;Sprache!$E$71&amp;X127,"")</f>
        <v/>
      </c>
      <c r="AC199" s="2"/>
      <c r="AD199" s="137"/>
    </row>
    <row r="200" spans="25:30" x14ac:dyDescent="0.25">
      <c r="Y200" s="63" t="s">
        <v>88</v>
      </c>
      <c r="Z200" s="31" t="str">
        <f t="shared" si="69"/>
        <v/>
      </c>
      <c r="AA200" s="1">
        <f t="shared" si="68"/>
        <v>0</v>
      </c>
      <c r="AB200" s="1" t="str">
        <f>IF(AA200&gt;0,Y128&amp;Sprache!$E$71&amp;X128,"")</f>
        <v/>
      </c>
      <c r="AC200" s="2"/>
      <c r="AD200" s="137"/>
    </row>
    <row r="201" spans="25:30" x14ac:dyDescent="0.25">
      <c r="Y201" s="63" t="s">
        <v>89</v>
      </c>
      <c r="Z201" s="31" t="str">
        <f t="shared" si="69"/>
        <v/>
      </c>
      <c r="AA201" s="1">
        <f t="shared" ref="AA201:AA207" si="70">AA129</f>
        <v>0</v>
      </c>
      <c r="AB201" s="1" t="str">
        <f>IF(AA201&gt;0,Y129&amp;Sprache!$E$71&amp;X129,"")</f>
        <v/>
      </c>
      <c r="AC201" s="2"/>
      <c r="AD201" s="137"/>
    </row>
    <row r="202" spans="25:30" x14ac:dyDescent="0.25">
      <c r="Y202" s="63" t="s">
        <v>90</v>
      </c>
      <c r="Z202" s="31" t="str">
        <f t="shared" ref="Z202:Z206" si="71">W130&amp;V130</f>
        <v/>
      </c>
      <c r="AA202" s="1">
        <f t="shared" si="70"/>
        <v>0</v>
      </c>
      <c r="AB202" s="1" t="str">
        <f>IF(AA202&gt;0,Y130&amp;Sprache!$E$71&amp;X130,"")</f>
        <v/>
      </c>
      <c r="AC202" s="2"/>
      <c r="AD202" s="137"/>
    </row>
    <row r="203" spans="25:30" x14ac:dyDescent="0.25">
      <c r="Y203" s="63" t="s">
        <v>91</v>
      </c>
      <c r="Z203" s="31" t="str">
        <f t="shared" si="71"/>
        <v/>
      </c>
      <c r="AA203" s="1">
        <f t="shared" si="70"/>
        <v>0</v>
      </c>
      <c r="AB203" s="1" t="str">
        <f>IF(AA203&gt;0,Y131&amp;Sprache!$E$71&amp;X131,"")</f>
        <v/>
      </c>
      <c r="AC203" s="2"/>
      <c r="AD203" s="137"/>
    </row>
    <row r="204" spans="25:30" x14ac:dyDescent="0.25">
      <c r="Y204" s="63" t="s">
        <v>92</v>
      </c>
      <c r="Z204" s="31" t="str">
        <f t="shared" si="71"/>
        <v/>
      </c>
      <c r="AA204" s="1">
        <f t="shared" si="70"/>
        <v>0</v>
      </c>
      <c r="AB204" s="1" t="str">
        <f>IF(AA204&gt;0,Y132&amp;Sprache!$E$71&amp;X132,"")</f>
        <v/>
      </c>
      <c r="AC204" s="2"/>
      <c r="AD204" s="137"/>
    </row>
    <row r="205" spans="25:30" x14ac:dyDescent="0.25">
      <c r="Y205" s="63" t="s">
        <v>93</v>
      </c>
      <c r="Z205" s="31" t="str">
        <f t="shared" si="71"/>
        <v/>
      </c>
      <c r="AA205" s="1">
        <f t="shared" si="70"/>
        <v>0</v>
      </c>
      <c r="AB205" s="1" t="str">
        <f>IF(AA205&gt;0,Y133&amp;Sprache!$E$71&amp;X133,"")</f>
        <v/>
      </c>
      <c r="AC205" s="2"/>
      <c r="AD205" s="137"/>
    </row>
    <row r="206" spans="25:30" x14ac:dyDescent="0.25">
      <c r="Y206" s="63" t="s">
        <v>94</v>
      </c>
      <c r="Z206" s="31" t="str">
        <f t="shared" si="71"/>
        <v/>
      </c>
      <c r="AA206" s="1">
        <f t="shared" si="70"/>
        <v>0</v>
      </c>
      <c r="AB206" s="1" t="str">
        <f>IF(AA206&gt;0,Y134&amp;Sprache!$E$71&amp;X134,"")</f>
        <v/>
      </c>
      <c r="AC206" s="2"/>
      <c r="AD206" s="137"/>
    </row>
    <row r="207" spans="25:30" ht="12" thickBot="1" x14ac:dyDescent="0.3">
      <c r="Y207" s="64" t="s">
        <v>95</v>
      </c>
      <c r="Z207" s="33" t="str">
        <f>W135&amp;V135</f>
        <v/>
      </c>
      <c r="AA207" s="34">
        <f t="shared" si="70"/>
        <v>0</v>
      </c>
      <c r="AB207" s="138" t="str">
        <f>IF(AA207&gt;0,Y135&amp;Sprache!$E$71&amp;X135,"")</f>
        <v/>
      </c>
      <c r="AC207" s="140"/>
      <c r="AD207" s="139"/>
    </row>
    <row r="208" spans="25:30" ht="12" thickTop="1" x14ac:dyDescent="0.25"/>
  </sheetData>
  <mergeCells count="14">
    <mergeCell ref="AS29:AZ29"/>
    <mergeCell ref="BA29:BH29"/>
    <mergeCell ref="BI29:BP29"/>
    <mergeCell ref="AE63:AF63"/>
    <mergeCell ref="W3:AA3"/>
    <mergeCell ref="AB3:AF3"/>
    <mergeCell ref="AG3:AK3"/>
    <mergeCell ref="AL3:AP3"/>
    <mergeCell ref="AD15:AH15"/>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44"/>
  <sheetViews>
    <sheetView workbookViewId="0">
      <selection activeCell="B1" sqref="B1"/>
    </sheetView>
  </sheetViews>
  <sheetFormatPr baseColWidth="10" defaultColWidth="11.453125" defaultRowHeight="12.5" x14ac:dyDescent="0.25"/>
  <cols>
    <col min="2" max="2" width="3.7265625" customWidth="1"/>
    <col min="3" max="3" width="8.81640625" customWidth="1"/>
    <col min="4" max="5" width="5.7265625" customWidth="1"/>
    <col min="6" max="7" width="8.81640625" customWidth="1"/>
    <col min="8" max="9" width="5.7265625" customWidth="1"/>
    <col min="10" max="11" width="8.81640625" customWidth="1"/>
    <col min="12" max="13" width="5.7265625" customWidth="1"/>
    <col min="14" max="15" width="8.81640625" customWidth="1"/>
    <col min="16" max="17" width="5.7265625" customWidth="1"/>
    <col min="18" max="18" width="8.81640625" customWidth="1"/>
  </cols>
  <sheetData>
    <row r="1" spans="1:17" ht="13" x14ac:dyDescent="0.3">
      <c r="A1" s="645" t="str">
        <f>Sprache!$E$50</f>
        <v>Spielpaarungen</v>
      </c>
      <c r="C1" s="232" t="s">
        <v>187</v>
      </c>
      <c r="D1" s="69" t="s">
        <v>206</v>
      </c>
      <c r="E1" s="69" t="s">
        <v>210</v>
      </c>
      <c r="G1" s="232" t="s">
        <v>178</v>
      </c>
      <c r="H1" s="69" t="s">
        <v>208</v>
      </c>
      <c r="I1" s="69" t="s">
        <v>212</v>
      </c>
      <c r="K1" s="232" t="s">
        <v>179</v>
      </c>
      <c r="L1" s="69" t="s">
        <v>214</v>
      </c>
      <c r="M1" s="69" t="s">
        <v>210</v>
      </c>
      <c r="O1" s="232" t="s">
        <v>180</v>
      </c>
      <c r="P1" s="69" t="s">
        <v>208</v>
      </c>
      <c r="Q1" s="69" t="s">
        <v>216</v>
      </c>
    </row>
    <row r="2" spans="1:17" ht="13" x14ac:dyDescent="0.3">
      <c r="A2" s="645"/>
      <c r="C2" s="311"/>
      <c r="D2" s="69" t="s">
        <v>207</v>
      </c>
      <c r="E2" s="69" t="s">
        <v>211</v>
      </c>
      <c r="G2" s="311"/>
      <c r="H2" s="69" t="s">
        <v>209</v>
      </c>
      <c r="I2" s="69" t="s">
        <v>213</v>
      </c>
      <c r="J2" s="69"/>
      <c r="K2" s="311"/>
      <c r="L2" s="69" t="s">
        <v>215</v>
      </c>
      <c r="M2" s="69" t="s">
        <v>211</v>
      </c>
      <c r="O2" s="311"/>
      <c r="P2" s="69" t="s">
        <v>209</v>
      </c>
      <c r="Q2" s="69" t="s">
        <v>217</v>
      </c>
    </row>
    <row r="3" spans="1:17" ht="12.75" customHeight="1" x14ac:dyDescent="0.25">
      <c r="A3" s="645"/>
      <c r="C3" s="238"/>
      <c r="D3" s="69" t="s">
        <v>206</v>
      </c>
      <c r="E3" s="69" t="s">
        <v>208</v>
      </c>
      <c r="G3" s="238"/>
      <c r="H3" s="69" t="s">
        <v>206</v>
      </c>
      <c r="I3" s="69" t="s">
        <v>210</v>
      </c>
      <c r="K3" s="161"/>
      <c r="L3" s="69" t="s">
        <v>206</v>
      </c>
      <c r="M3" s="69" t="s">
        <v>212</v>
      </c>
      <c r="O3" s="161"/>
      <c r="P3" s="69" t="s">
        <v>214</v>
      </c>
      <c r="Q3" s="69" t="s">
        <v>210</v>
      </c>
    </row>
    <row r="4" spans="1:17" ht="12.75" customHeight="1" x14ac:dyDescent="0.25">
      <c r="A4" s="645"/>
      <c r="C4" s="238"/>
      <c r="D4" s="69" t="s">
        <v>207</v>
      </c>
      <c r="E4" s="69" t="s">
        <v>209</v>
      </c>
      <c r="G4" s="238"/>
      <c r="H4" s="69" t="s">
        <v>207</v>
      </c>
      <c r="I4" s="69" t="s">
        <v>211</v>
      </c>
      <c r="K4" s="161"/>
      <c r="L4" s="69" t="s">
        <v>207</v>
      </c>
      <c r="M4" s="69" t="s">
        <v>213</v>
      </c>
      <c r="O4" s="161"/>
      <c r="P4" s="69" t="s">
        <v>215</v>
      </c>
      <c r="Q4" s="69" t="s">
        <v>211</v>
      </c>
    </row>
    <row r="5" spans="1:17" x14ac:dyDescent="0.25">
      <c r="A5" s="645"/>
      <c r="C5" s="238"/>
      <c r="D5" s="69" t="s">
        <v>208</v>
      </c>
      <c r="E5" s="69" t="s">
        <v>210</v>
      </c>
      <c r="G5" s="238"/>
      <c r="H5" s="69" t="s">
        <v>206</v>
      </c>
      <c r="I5" s="69" t="s">
        <v>208</v>
      </c>
      <c r="L5" s="69" t="s">
        <v>214</v>
      </c>
      <c r="M5" s="69" t="s">
        <v>208</v>
      </c>
      <c r="P5" s="69" t="s">
        <v>206</v>
      </c>
      <c r="Q5" s="69" t="s">
        <v>212</v>
      </c>
    </row>
    <row r="6" spans="1:17" x14ac:dyDescent="0.25">
      <c r="A6" s="645"/>
      <c r="C6" s="238"/>
      <c r="D6" s="69" t="s">
        <v>209</v>
      </c>
      <c r="E6" s="69" t="s">
        <v>211</v>
      </c>
      <c r="G6" s="238"/>
      <c r="H6" s="69" t="s">
        <v>210</v>
      </c>
      <c r="I6" s="69" t="s">
        <v>212</v>
      </c>
      <c r="J6" s="508" t="s">
        <v>302</v>
      </c>
      <c r="K6" s="69"/>
      <c r="L6" s="69" t="s">
        <v>215</v>
      </c>
      <c r="M6" s="69" t="s">
        <v>209</v>
      </c>
      <c r="P6" s="69" t="s">
        <v>207</v>
      </c>
      <c r="Q6" s="69" t="s">
        <v>213</v>
      </c>
    </row>
    <row r="7" spans="1:17" ht="12.75" customHeight="1" x14ac:dyDescent="0.25">
      <c r="A7" s="645"/>
      <c r="C7" s="238"/>
      <c r="D7" s="69"/>
      <c r="E7" s="69"/>
      <c r="G7" s="238"/>
      <c r="H7" s="69" t="s">
        <v>207</v>
      </c>
      <c r="I7" s="69" t="s">
        <v>209</v>
      </c>
      <c r="J7" s="508" t="s">
        <v>302</v>
      </c>
      <c r="K7" s="69"/>
      <c r="L7" s="69" t="s">
        <v>210</v>
      </c>
      <c r="M7" s="69" t="s">
        <v>206</v>
      </c>
      <c r="P7" s="69" t="s">
        <v>214</v>
      </c>
      <c r="Q7" s="69" t="s">
        <v>208</v>
      </c>
    </row>
    <row r="8" spans="1:17" ht="12.75" customHeight="1" x14ac:dyDescent="0.25">
      <c r="A8" s="645"/>
      <c r="C8" s="238"/>
      <c r="D8" s="69"/>
      <c r="E8" s="69"/>
      <c r="G8" s="238"/>
      <c r="H8" s="69" t="s">
        <v>211</v>
      </c>
      <c r="I8" s="69" t="s">
        <v>213</v>
      </c>
      <c r="L8" s="69" t="s">
        <v>211</v>
      </c>
      <c r="M8" s="69" t="s">
        <v>207</v>
      </c>
      <c r="P8" s="69" t="s">
        <v>215</v>
      </c>
      <c r="Q8" s="69" t="s">
        <v>209</v>
      </c>
    </row>
    <row r="9" spans="1:17" x14ac:dyDescent="0.25">
      <c r="A9" s="645"/>
      <c r="C9" s="238"/>
      <c r="D9" s="69"/>
      <c r="E9" s="69"/>
      <c r="G9" s="238"/>
      <c r="H9" s="69" t="s">
        <v>208</v>
      </c>
      <c r="I9" s="69" t="s">
        <v>210</v>
      </c>
      <c r="L9" s="69" t="s">
        <v>208</v>
      </c>
      <c r="M9" s="69" t="s">
        <v>212</v>
      </c>
      <c r="P9" s="69" t="s">
        <v>212</v>
      </c>
      <c r="Q9" s="69" t="s">
        <v>216</v>
      </c>
    </row>
    <row r="10" spans="1:17" x14ac:dyDescent="0.25">
      <c r="A10" s="645"/>
      <c r="C10" s="238"/>
      <c r="D10" s="69"/>
      <c r="E10" s="69"/>
      <c r="G10" s="238"/>
      <c r="H10" s="69" t="s">
        <v>209</v>
      </c>
      <c r="I10" s="69" t="s">
        <v>211</v>
      </c>
      <c r="L10" s="69" t="s">
        <v>209</v>
      </c>
      <c r="M10" s="69" t="s">
        <v>213</v>
      </c>
      <c r="P10" s="69" t="s">
        <v>213</v>
      </c>
      <c r="Q10" s="69" t="s">
        <v>217</v>
      </c>
    </row>
    <row r="11" spans="1:17" ht="13.5" customHeight="1" x14ac:dyDescent="0.25">
      <c r="A11" s="645"/>
      <c r="C11" s="238"/>
      <c r="D11" s="69"/>
      <c r="E11" s="69"/>
      <c r="G11" s="238"/>
      <c r="H11" s="69" t="s">
        <v>212</v>
      </c>
      <c r="I11" s="69" t="s">
        <v>206</v>
      </c>
      <c r="K11" s="238"/>
      <c r="L11" s="69" t="s">
        <v>206</v>
      </c>
      <c r="M11" s="69" t="s">
        <v>214</v>
      </c>
      <c r="P11" s="69" t="s">
        <v>210</v>
      </c>
      <c r="Q11" s="69" t="s">
        <v>206</v>
      </c>
    </row>
    <row r="12" spans="1:17" ht="13.5" customHeight="1" x14ac:dyDescent="0.25">
      <c r="A12" s="645"/>
      <c r="C12" s="238"/>
      <c r="D12" s="69"/>
      <c r="E12" s="69"/>
      <c r="G12" s="238"/>
      <c r="H12" s="69" t="s">
        <v>213</v>
      </c>
      <c r="I12" s="69" t="s">
        <v>207</v>
      </c>
      <c r="K12" s="238"/>
      <c r="L12" s="69" t="s">
        <v>207</v>
      </c>
      <c r="M12" s="69" t="s">
        <v>215</v>
      </c>
      <c r="P12" s="69" t="s">
        <v>211</v>
      </c>
      <c r="Q12" s="69" t="s">
        <v>207</v>
      </c>
    </row>
    <row r="13" spans="1:17" ht="12.75" customHeight="1" x14ac:dyDescent="0.25">
      <c r="A13" s="645"/>
      <c r="D13" s="69"/>
      <c r="E13" s="69"/>
      <c r="G13" s="238"/>
      <c r="H13" s="69"/>
      <c r="I13" s="69"/>
      <c r="K13" s="238"/>
      <c r="L13" s="69" t="s">
        <v>210</v>
      </c>
      <c r="M13" s="69" t="s">
        <v>212</v>
      </c>
      <c r="P13" s="69" t="s">
        <v>208</v>
      </c>
      <c r="Q13" s="69" t="s">
        <v>212</v>
      </c>
    </row>
    <row r="14" spans="1:17" ht="12.75" customHeight="1" x14ac:dyDescent="0.25">
      <c r="A14" s="645"/>
      <c r="D14" s="69"/>
      <c r="E14" s="69"/>
      <c r="G14" s="238"/>
      <c r="K14" s="238"/>
      <c r="L14" s="69" t="s">
        <v>211</v>
      </c>
      <c r="M14" s="69" t="s">
        <v>213</v>
      </c>
      <c r="P14" s="69" t="s">
        <v>209</v>
      </c>
      <c r="Q14" s="69" t="s">
        <v>213</v>
      </c>
    </row>
    <row r="15" spans="1:17" x14ac:dyDescent="0.25">
      <c r="A15" s="645"/>
      <c r="C15" s="238"/>
      <c r="D15" s="69"/>
      <c r="E15" s="69"/>
      <c r="G15" s="238"/>
      <c r="H15" s="69"/>
      <c r="I15" s="509"/>
      <c r="J15" s="508" t="s">
        <v>309</v>
      </c>
      <c r="K15" s="238"/>
      <c r="L15" s="69" t="s">
        <v>206</v>
      </c>
      <c r="M15" s="69" t="s">
        <v>208</v>
      </c>
      <c r="P15" s="69" t="s">
        <v>206</v>
      </c>
      <c r="Q15" s="69" t="s">
        <v>214</v>
      </c>
    </row>
    <row r="16" spans="1:17" x14ac:dyDescent="0.25">
      <c r="A16" s="645"/>
      <c r="C16" s="238"/>
      <c r="D16" s="69"/>
      <c r="E16" s="69"/>
      <c r="G16" s="238"/>
      <c r="H16" s="69"/>
      <c r="I16" s="69"/>
      <c r="J16" s="442" t="s">
        <v>303</v>
      </c>
      <c r="K16" s="238"/>
      <c r="L16" s="69" t="s">
        <v>207</v>
      </c>
      <c r="M16" s="69" t="s">
        <v>209</v>
      </c>
      <c r="P16" s="69" t="s">
        <v>207</v>
      </c>
      <c r="Q16" s="69" t="s">
        <v>215</v>
      </c>
    </row>
    <row r="17" spans="1:17" x14ac:dyDescent="0.25">
      <c r="A17" s="645"/>
      <c r="C17" s="238"/>
      <c r="D17" s="69"/>
      <c r="E17" s="69"/>
      <c r="G17" s="238"/>
      <c r="H17" s="69"/>
      <c r="I17" s="69"/>
      <c r="J17" s="442" t="s">
        <v>168</v>
      </c>
      <c r="K17" s="238"/>
      <c r="L17" s="69" t="s">
        <v>212</v>
      </c>
      <c r="M17" s="69" t="s">
        <v>214</v>
      </c>
      <c r="P17" s="69" t="s">
        <v>216</v>
      </c>
      <c r="Q17" s="69" t="s">
        <v>210</v>
      </c>
    </row>
    <row r="18" spans="1:17" x14ac:dyDescent="0.25">
      <c r="A18" s="645"/>
      <c r="C18" s="238"/>
      <c r="D18" s="69"/>
      <c r="E18" s="69"/>
      <c r="G18" s="238"/>
      <c r="H18" s="69"/>
      <c r="I18" s="69"/>
      <c r="J18" s="442" t="s">
        <v>304</v>
      </c>
      <c r="K18" s="238"/>
      <c r="L18" s="69" t="s">
        <v>213</v>
      </c>
      <c r="M18" s="69" t="s">
        <v>215</v>
      </c>
      <c r="P18" s="69" t="s">
        <v>217</v>
      </c>
      <c r="Q18" s="69" t="s">
        <v>211</v>
      </c>
    </row>
    <row r="19" spans="1:17" x14ac:dyDescent="0.25">
      <c r="A19" s="645"/>
      <c r="C19" s="238"/>
      <c r="D19" s="69"/>
      <c r="E19" s="69"/>
      <c r="G19" s="238"/>
      <c r="H19" s="69"/>
      <c r="I19" s="69"/>
      <c r="J19" s="442" t="s">
        <v>305</v>
      </c>
      <c r="K19" s="238"/>
      <c r="L19" s="69" t="s">
        <v>208</v>
      </c>
      <c r="M19" s="69" t="s">
        <v>210</v>
      </c>
      <c r="P19" s="69" t="s">
        <v>206</v>
      </c>
      <c r="Q19" s="69" t="s">
        <v>208</v>
      </c>
    </row>
    <row r="20" spans="1:17" x14ac:dyDescent="0.25">
      <c r="A20" s="645"/>
      <c r="C20" s="238"/>
      <c r="D20" s="69"/>
      <c r="E20" s="69"/>
      <c r="G20" s="238"/>
      <c r="H20" s="69"/>
      <c r="I20" s="69"/>
      <c r="K20" s="238"/>
      <c r="L20" s="69" t="s">
        <v>209</v>
      </c>
      <c r="M20" s="69" t="s">
        <v>211</v>
      </c>
      <c r="P20" s="69" t="s">
        <v>207</v>
      </c>
      <c r="Q20" s="69" t="s">
        <v>209</v>
      </c>
    </row>
    <row r="21" spans="1:17" x14ac:dyDescent="0.25">
      <c r="A21" s="645"/>
      <c r="C21" s="238"/>
      <c r="D21" s="69"/>
      <c r="E21" s="69"/>
      <c r="G21" s="238"/>
      <c r="H21" s="69"/>
      <c r="I21" s="509"/>
      <c r="J21" s="442" t="s">
        <v>310</v>
      </c>
      <c r="K21" s="238"/>
      <c r="L21" s="69"/>
      <c r="M21" s="69"/>
      <c r="O21" s="238"/>
      <c r="P21" s="69" t="s">
        <v>210</v>
      </c>
      <c r="Q21" s="69" t="s">
        <v>212</v>
      </c>
    </row>
    <row r="22" spans="1:17" x14ac:dyDescent="0.25">
      <c r="A22" s="645"/>
      <c r="C22" s="238"/>
      <c r="D22" s="69"/>
      <c r="E22" s="69"/>
      <c r="G22" s="238"/>
      <c r="H22" s="69"/>
      <c r="I22" s="69"/>
      <c r="J22" s="442" t="s">
        <v>306</v>
      </c>
      <c r="K22" s="238"/>
      <c r="L22" s="69"/>
      <c r="M22" s="69"/>
      <c r="O22" s="238"/>
      <c r="P22" s="69" t="s">
        <v>211</v>
      </c>
      <c r="Q22" s="69" t="s">
        <v>213</v>
      </c>
    </row>
    <row r="23" spans="1:17" x14ac:dyDescent="0.25">
      <c r="A23" s="645"/>
      <c r="D23" s="69"/>
      <c r="E23" s="69"/>
      <c r="H23" s="69"/>
      <c r="I23" s="69"/>
      <c r="J23" s="442" t="s">
        <v>307</v>
      </c>
      <c r="K23" s="238"/>
      <c r="L23" s="69"/>
      <c r="M23" s="69"/>
      <c r="O23" s="238"/>
      <c r="P23" s="69" t="s">
        <v>214</v>
      </c>
      <c r="Q23" s="69" t="s">
        <v>216</v>
      </c>
    </row>
    <row r="24" spans="1:17" x14ac:dyDescent="0.25">
      <c r="A24" s="645"/>
      <c r="D24" s="69"/>
      <c r="E24" s="69"/>
      <c r="H24" s="69"/>
      <c r="I24" s="69"/>
      <c r="J24" s="442" t="s">
        <v>308</v>
      </c>
      <c r="K24" s="238"/>
      <c r="L24" s="69"/>
      <c r="M24" s="69"/>
      <c r="O24" s="238"/>
      <c r="P24" s="69" t="s">
        <v>215</v>
      </c>
      <c r="Q24" s="69" t="s">
        <v>217</v>
      </c>
    </row>
    <row r="25" spans="1:17" x14ac:dyDescent="0.25">
      <c r="A25" s="645"/>
      <c r="J25" s="442"/>
      <c r="K25" s="238"/>
      <c r="L25" s="69"/>
      <c r="M25" s="69"/>
      <c r="O25" s="238"/>
      <c r="P25" s="69" t="s">
        <v>208</v>
      </c>
      <c r="Q25" s="69" t="s">
        <v>210</v>
      </c>
    </row>
    <row r="26" spans="1:17" x14ac:dyDescent="0.25">
      <c r="A26" s="645"/>
      <c r="K26" s="238"/>
      <c r="L26" s="69"/>
      <c r="M26" s="69"/>
      <c r="O26" s="238"/>
      <c r="P26" s="69" t="s">
        <v>209</v>
      </c>
      <c r="Q26" s="69" t="s">
        <v>211</v>
      </c>
    </row>
    <row r="27" spans="1:17" x14ac:dyDescent="0.25">
      <c r="A27" s="645"/>
      <c r="K27" s="238"/>
      <c r="L27" s="69"/>
      <c r="M27" s="69"/>
      <c r="O27" s="238"/>
      <c r="P27" s="69" t="s">
        <v>216</v>
      </c>
      <c r="Q27" s="69" t="s">
        <v>206</v>
      </c>
    </row>
    <row r="28" spans="1:17" x14ac:dyDescent="0.25">
      <c r="A28" s="645"/>
      <c r="K28" s="238"/>
      <c r="L28" s="69"/>
      <c r="M28" s="69"/>
      <c r="O28" s="238"/>
      <c r="P28" s="69" t="s">
        <v>217</v>
      </c>
      <c r="Q28" s="69" t="s">
        <v>207</v>
      </c>
    </row>
    <row r="29" spans="1:17" x14ac:dyDescent="0.25">
      <c r="A29" s="645"/>
      <c r="K29" s="238"/>
      <c r="L29" s="69"/>
      <c r="M29" s="69"/>
      <c r="O29" s="238"/>
      <c r="P29" s="69" t="s">
        <v>212</v>
      </c>
      <c r="Q29" s="69" t="s">
        <v>214</v>
      </c>
    </row>
    <row r="30" spans="1:17" x14ac:dyDescent="0.25">
      <c r="A30" s="645"/>
      <c r="L30" s="69"/>
      <c r="M30" s="69"/>
      <c r="O30" s="238"/>
      <c r="P30" s="69" t="s">
        <v>213</v>
      </c>
      <c r="Q30" s="69" t="s">
        <v>215</v>
      </c>
    </row>
    <row r="31" spans="1:17" x14ac:dyDescent="0.25">
      <c r="A31" s="645"/>
      <c r="L31" s="69"/>
      <c r="M31" s="69"/>
      <c r="O31" s="238"/>
      <c r="P31" s="69"/>
      <c r="Q31" s="69"/>
    </row>
    <row r="32" spans="1:17" x14ac:dyDescent="0.25">
      <c r="A32" s="645"/>
      <c r="L32" s="69"/>
      <c r="M32" s="69"/>
      <c r="O32" s="238"/>
      <c r="P32" s="69"/>
      <c r="Q32" s="69"/>
    </row>
    <row r="33" spans="12:17" x14ac:dyDescent="0.25">
      <c r="L33" s="69"/>
      <c r="M33" s="69"/>
      <c r="O33" s="238"/>
      <c r="P33" s="69"/>
      <c r="Q33" s="69"/>
    </row>
    <row r="34" spans="12:17" x14ac:dyDescent="0.25">
      <c r="L34" s="69"/>
      <c r="M34" s="69"/>
      <c r="O34" s="238"/>
      <c r="P34" s="69"/>
      <c r="Q34" s="69"/>
    </row>
    <row r="35" spans="12:17" x14ac:dyDescent="0.25">
      <c r="P35" s="69"/>
      <c r="Q35" s="69"/>
    </row>
    <row r="36" spans="12:17" x14ac:dyDescent="0.25">
      <c r="P36" s="69"/>
      <c r="Q36" s="69"/>
    </row>
    <row r="37" spans="12:17" x14ac:dyDescent="0.25">
      <c r="P37" s="69"/>
      <c r="Q37" s="69"/>
    </row>
    <row r="38" spans="12:17" x14ac:dyDescent="0.25">
      <c r="P38" s="69"/>
      <c r="Q38" s="69"/>
    </row>
    <row r="39" spans="12:17" x14ac:dyDescent="0.25">
      <c r="P39" s="69"/>
      <c r="Q39" s="69"/>
    </row>
    <row r="40" spans="12:17" x14ac:dyDescent="0.25">
      <c r="P40" s="69"/>
      <c r="Q40" s="69"/>
    </row>
    <row r="41" spans="12:17" x14ac:dyDescent="0.25">
      <c r="P41" s="69"/>
      <c r="Q41" s="69"/>
    </row>
    <row r="42" spans="12:17" x14ac:dyDescent="0.25">
      <c r="P42" s="69"/>
      <c r="Q42" s="69"/>
    </row>
    <row r="43" spans="12:17" x14ac:dyDescent="0.25">
      <c r="P43" s="69"/>
      <c r="Q43" s="69"/>
    </row>
    <row r="44" spans="12:17" x14ac:dyDescent="0.25">
      <c r="P44" s="69"/>
      <c r="Q44" s="69"/>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AJ43"/>
  <sheetViews>
    <sheetView showGridLines="0" showRowColHeaders="0" topLeftCell="A13" zoomScale="56" zoomScaleNormal="100" workbookViewId="0">
      <selection activeCell="K17" sqref="K17"/>
    </sheetView>
  </sheetViews>
  <sheetFormatPr baseColWidth="10" defaultColWidth="0" defaultRowHeight="13" zeroHeight="1" x14ac:dyDescent="0.3"/>
  <cols>
    <col min="1" max="1" width="3.54296875" style="39" customWidth="1"/>
    <col min="2" max="2" width="6.7265625" style="39" customWidth="1"/>
    <col min="3" max="3" width="10" style="39" customWidth="1"/>
    <col min="4" max="5" width="6.54296875" style="39" customWidth="1"/>
    <col min="6" max="6" width="26.7265625" style="39" customWidth="1"/>
    <col min="7" max="7" width="3" style="39" customWidth="1"/>
    <col min="8" max="8" width="26.7265625" style="39" customWidth="1"/>
    <col min="9" max="9" width="4.7265625" style="39" customWidth="1"/>
    <col min="10" max="10" width="2" style="39" customWidth="1"/>
    <col min="11" max="11" width="4.7265625" style="39" customWidth="1"/>
    <col min="12" max="12" width="5.54296875" style="39" customWidth="1"/>
    <col min="13" max="13" width="4.1796875" style="39" customWidth="1"/>
    <col min="14" max="14" width="26.7265625" style="39" customWidth="1"/>
    <col min="15" max="19" width="6.7265625" style="39" customWidth="1"/>
    <col min="20" max="20" width="2.1796875" style="39" customWidth="1"/>
    <col min="21" max="23" width="6.7265625" style="39" customWidth="1"/>
    <col min="24" max="29" width="7.81640625" style="39" customWidth="1"/>
    <col min="30" max="30" width="26.7265625" style="39" customWidth="1"/>
    <col min="31" max="31" width="4.1796875" style="39" customWidth="1"/>
    <col min="32" max="32" width="11.453125" style="39" customWidth="1"/>
    <col min="33" max="33" width="8" style="39" customWidth="1"/>
    <col min="34" max="34" width="30.7265625" style="39" customWidth="1"/>
    <col min="35" max="36" width="11.453125" style="39" customWidth="1"/>
    <col min="37" max="16384" width="11.453125" style="39" hidden="1"/>
  </cols>
  <sheetData>
    <row r="1" spans="1:35" ht="13.5" thickBot="1" x14ac:dyDescent="0.35">
      <c r="B1" s="323"/>
      <c r="C1" s="323"/>
      <c r="D1" s="267"/>
      <c r="E1" s="267"/>
      <c r="F1" s="267"/>
      <c r="G1" s="267"/>
      <c r="H1" s="267"/>
      <c r="I1" s="267"/>
      <c r="J1" s="267"/>
      <c r="K1" s="267"/>
      <c r="M1" s="655"/>
      <c r="N1" s="655"/>
      <c r="AB1" s="323"/>
      <c r="AC1" s="323"/>
    </row>
    <row r="2" spans="1:35" ht="36" customHeight="1" thickTop="1" x14ac:dyDescent="0.3">
      <c r="G2" s="667" t="s">
        <v>353</v>
      </c>
      <c r="H2" s="668"/>
      <c r="I2" s="668"/>
      <c r="J2" s="668"/>
      <c r="K2" s="668"/>
      <c r="L2" s="668"/>
      <c r="M2" s="668"/>
      <c r="N2" s="668"/>
      <c r="O2" s="668"/>
      <c r="P2" s="668"/>
      <c r="Q2" s="668"/>
      <c r="R2" s="668"/>
      <c r="S2" s="668"/>
      <c r="T2" s="668"/>
      <c r="U2" s="668"/>
      <c r="V2" s="668"/>
      <c r="W2" s="668"/>
      <c r="X2" s="668"/>
      <c r="Y2" s="669"/>
      <c r="AC2" s="325"/>
      <c r="AD2" s="337" t="s">
        <v>340</v>
      </c>
    </row>
    <row r="3" spans="1:35" ht="30" customHeight="1" x14ac:dyDescent="0.3">
      <c r="G3" s="670" t="s">
        <v>350</v>
      </c>
      <c r="H3" s="671"/>
      <c r="I3" s="671"/>
      <c r="J3" s="671"/>
      <c r="K3" s="671"/>
      <c r="L3" s="671"/>
      <c r="M3" s="671"/>
      <c r="N3" s="671"/>
      <c r="O3" s="671"/>
      <c r="P3" s="671"/>
      <c r="Q3" s="671"/>
      <c r="R3" s="671"/>
      <c r="S3" s="671"/>
      <c r="T3" s="671"/>
      <c r="U3" s="671"/>
      <c r="V3" s="671"/>
      <c r="W3" s="671"/>
      <c r="X3" s="671"/>
      <c r="Y3" s="672"/>
    </row>
    <row r="4" spans="1:35" ht="30" customHeight="1" x14ac:dyDescent="0.3">
      <c r="G4" s="673" t="s">
        <v>351</v>
      </c>
      <c r="H4" s="674"/>
      <c r="I4" s="674"/>
      <c r="J4" s="674"/>
      <c r="K4" s="674"/>
      <c r="L4" s="674"/>
      <c r="M4" s="674"/>
      <c r="N4" s="674"/>
      <c r="O4" s="674"/>
      <c r="P4" s="674"/>
      <c r="Q4" s="674"/>
      <c r="R4" s="674"/>
      <c r="S4" s="674"/>
      <c r="T4" s="674"/>
      <c r="U4" s="674"/>
      <c r="V4" s="674"/>
      <c r="W4" s="674"/>
      <c r="X4" s="674"/>
      <c r="Y4" s="675"/>
    </row>
    <row r="5" spans="1:35" ht="30" customHeight="1" thickBot="1" x14ac:dyDescent="0.35">
      <c r="G5" s="676" t="s">
        <v>352</v>
      </c>
      <c r="H5" s="677"/>
      <c r="I5" s="677"/>
      <c r="J5" s="677"/>
      <c r="K5" s="677"/>
      <c r="L5" s="677"/>
      <c r="M5" s="677"/>
      <c r="N5" s="677"/>
      <c r="O5" s="677"/>
      <c r="P5" s="677"/>
      <c r="Q5" s="677"/>
      <c r="R5" s="677"/>
      <c r="S5" s="677"/>
      <c r="T5" s="677"/>
      <c r="U5" s="677"/>
      <c r="V5" s="677"/>
      <c r="W5" s="677"/>
      <c r="X5" s="677"/>
      <c r="Y5" s="678"/>
      <c r="AG5" s="456"/>
      <c r="AH5" s="456"/>
      <c r="AI5" s="456"/>
    </row>
    <row r="6" spans="1:35" ht="9" customHeight="1" thickTop="1" thickBot="1" x14ac:dyDescent="0.35">
      <c r="B6" s="324"/>
      <c r="C6" s="324"/>
      <c r="D6" s="324"/>
      <c r="E6" s="324"/>
      <c r="F6" s="324"/>
      <c r="G6" s="324"/>
      <c r="H6" s="324"/>
      <c r="I6" s="324"/>
      <c r="J6" s="324"/>
      <c r="K6" s="324"/>
      <c r="AG6" s="456"/>
      <c r="AH6" s="456"/>
      <c r="AI6" s="456"/>
    </row>
    <row r="7" spans="1:35" ht="30" customHeight="1" thickTop="1" x14ac:dyDescent="0.3">
      <c r="B7" s="324"/>
      <c r="C7" s="324"/>
      <c r="D7" s="324"/>
      <c r="E7" s="324"/>
      <c r="F7" s="324"/>
      <c r="G7" s="324"/>
      <c r="H7" s="324"/>
      <c r="I7" s="324"/>
      <c r="J7" s="324"/>
      <c r="K7" s="661"/>
      <c r="L7" s="662"/>
      <c r="M7" s="662"/>
      <c r="N7" s="662"/>
      <c r="O7" s="662"/>
      <c r="P7" s="662"/>
      <c r="Q7" s="662"/>
      <c r="R7" s="662"/>
      <c r="S7" s="663"/>
      <c r="AD7" s="581" t="str">
        <f>Sprache!$E$49&amp;"      --&gt;"</f>
        <v>Bonus      --&gt;</v>
      </c>
      <c r="AG7" s="649" t="str">
        <f>Sprache!$E$63</f>
        <v>Sind zwei oder mehr Mannschaften nicht unterscheidbar und wird eine Entscheidung z.B. durch Elfmeterschießen oder Los getroffen, genügt es, für die bevorzugte Mannschaft einen Bonuspunkt einzutragen.</v>
      </c>
      <c r="AH7" s="649"/>
      <c r="AI7" s="649"/>
    </row>
    <row r="8" spans="1:35" ht="30" customHeight="1" thickBot="1" x14ac:dyDescent="0.35">
      <c r="B8" s="324"/>
      <c r="C8" s="324"/>
      <c r="D8" s="324"/>
      <c r="E8" s="324"/>
      <c r="F8" s="324"/>
      <c r="G8" s="324"/>
      <c r="H8" s="324"/>
      <c r="I8" s="324"/>
      <c r="J8" s="324"/>
      <c r="K8" s="664"/>
      <c r="L8" s="665"/>
      <c r="M8" s="665"/>
      <c r="N8" s="665"/>
      <c r="O8" s="665"/>
      <c r="P8" s="665"/>
      <c r="Q8" s="665"/>
      <c r="R8" s="665"/>
      <c r="S8" s="666"/>
      <c r="AG8" s="649"/>
      <c r="AH8" s="649"/>
      <c r="AI8" s="649"/>
    </row>
    <row r="9" spans="1:35" ht="13.5" customHeight="1" thickTop="1" thickBot="1" x14ac:dyDescent="0.5">
      <c r="C9" s="40"/>
      <c r="D9" s="40"/>
      <c r="E9" s="40"/>
      <c r="F9" s="322"/>
      <c r="G9" s="322"/>
      <c r="H9" s="322"/>
      <c r="I9" s="322"/>
      <c r="J9" s="322"/>
      <c r="K9" s="322"/>
      <c r="X9" s="292"/>
      <c r="Y9" s="292"/>
      <c r="Z9" s="292"/>
      <c r="AA9" s="292"/>
      <c r="AB9" s="292"/>
      <c r="AC9" s="292"/>
    </row>
    <row r="10" spans="1:35" ht="24" customHeight="1" thickBot="1" x14ac:dyDescent="0.65">
      <c r="A10" s="315"/>
      <c r="B10" s="320" t="str">
        <f>Sprache!$E$11</f>
        <v>Ergebnisse</v>
      </c>
      <c r="C10" s="316"/>
      <c r="D10" s="316"/>
      <c r="E10" s="316"/>
      <c r="F10" s="321"/>
      <c r="G10" s="321"/>
      <c r="H10" s="321"/>
      <c r="I10" s="321"/>
      <c r="J10" s="321"/>
      <c r="K10" s="321"/>
      <c r="M10" s="648" t="str">
        <f>Sprache!$E$16&amp;" A"</f>
        <v>Gruppe A</v>
      </c>
      <c r="N10" s="648"/>
      <c r="O10" s="194"/>
      <c r="P10" s="194"/>
      <c r="Q10" s="194"/>
      <c r="R10" s="194"/>
      <c r="S10" s="194"/>
      <c r="T10" s="194"/>
      <c r="U10" s="194"/>
      <c r="V10" s="194"/>
      <c r="W10" s="194"/>
      <c r="X10" s="289" t="str">
        <f ca="1">IF(LEN(N12)&gt;Einstellungen!$C$17,LEFT(N12,Einstellungen!$C$17)&amp;".",N12)</f>
        <v>Langent.</v>
      </c>
      <c r="Y10" s="290" t="str">
        <f ca="1">IF(LEN(N13)&gt;Einstellungen!$C$17,LEFT(N13,Einstellungen!$C$17)&amp;".",N13)</f>
        <v>Murten .</v>
      </c>
      <c r="Z10" s="290" t="str">
        <f ca="1">IF(LEN(N14)&gt;Einstellungen!$C$17,LEFT(N14,Einstellungen!$C$17)&amp;".",N14)</f>
        <v>Thun</v>
      </c>
      <c r="AA10" s="290" t="str">
        <f ca="1">IF(LEN(N15)&gt;Einstellungen!$C$17,LEFT(N15,Einstellungen!$C$17)&amp;".",N15)</f>
        <v>Murten .</v>
      </c>
      <c r="AB10" s="290" t="str">
        <f ca="1">IF(LEN(N16)&gt;Einstellungen!$C$17,LEFT(N16,Einstellungen!$C$17)&amp;".",N16)</f>
        <v>Langent.</v>
      </c>
      <c r="AC10" s="291" t="str">
        <f ca="1">IF(LEN(N17)&gt;Einstellungen!$C$17,LEFT(N17,Einstellungen!$C$17)&amp;".",N17)</f>
        <v/>
      </c>
      <c r="AD10" s="195"/>
      <c r="AG10" s="648" t="str">
        <f>Sprache!$E$16&amp;" A"</f>
        <v>Gruppe A</v>
      </c>
      <c r="AH10" s="648"/>
    </row>
    <row r="11" spans="1:35" ht="24" customHeight="1" thickTop="1" thickBot="1" x14ac:dyDescent="0.35">
      <c r="B11" s="60" t="str">
        <f>Sprache!$E$9</f>
        <v>Nr.</v>
      </c>
      <c r="C11" s="180" t="str">
        <f>Sprache!$E$39</f>
        <v>Beginn</v>
      </c>
      <c r="D11" s="180" t="str">
        <f>Sprache!$E$48</f>
        <v>Feld</v>
      </c>
      <c r="E11" s="180" t="str">
        <f>Sprache!$E$17</f>
        <v>Grp</v>
      </c>
      <c r="F11" s="656" t="str">
        <f>Sprache!$E$14</f>
        <v>Spielpaarung</v>
      </c>
      <c r="G11" s="657"/>
      <c r="H11" s="658"/>
      <c r="I11" s="659" t="str">
        <f>Sprache!$E$15</f>
        <v>Ergebnis</v>
      </c>
      <c r="J11" s="657"/>
      <c r="K11" s="660"/>
      <c r="M11" s="650"/>
      <c r="N11" s="651"/>
      <c r="O11" s="196" t="str">
        <f>Sprache!$E$21</f>
        <v>SP</v>
      </c>
      <c r="P11" s="197" t="str">
        <f>Sprache!$E$22</f>
        <v>G</v>
      </c>
      <c r="Q11" s="197" t="str">
        <f>Sprache!$E$23</f>
        <v>U</v>
      </c>
      <c r="R11" s="198" t="str">
        <f>Sprache!$E$24</f>
        <v>V</v>
      </c>
      <c r="S11" s="652" t="str">
        <f>Sprache!$E$25</f>
        <v>Tore</v>
      </c>
      <c r="T11" s="653"/>
      <c r="U11" s="654"/>
      <c r="V11" s="197" t="str">
        <f>Sprache!$E$26</f>
        <v>Diff.</v>
      </c>
      <c r="W11" s="199" t="str">
        <f>Sprache!$E$27</f>
        <v>Pkt</v>
      </c>
      <c r="X11" s="200" t="str">
        <f ca="1">N12</f>
        <v>Langenthal 1</v>
      </c>
      <c r="Y11" s="201" t="str">
        <f ca="1">N13</f>
        <v>Murten 1</v>
      </c>
      <c r="Z11" s="201" t="str">
        <f ca="1">N14</f>
        <v>Thun</v>
      </c>
      <c r="AA11" s="201" t="str">
        <f ca="1">N15</f>
        <v>Murten 2</v>
      </c>
      <c r="AB11" s="201" t="str">
        <f ca="1">N16</f>
        <v>Langenthal 2</v>
      </c>
      <c r="AC11" s="583" t="str">
        <f ca="1">N17</f>
        <v/>
      </c>
      <c r="AD11" s="195"/>
      <c r="AG11" s="453" t="str">
        <f>Sprache!$E$9</f>
        <v>Nr.</v>
      </c>
      <c r="AH11" s="454" t="str">
        <f>Sprache!$E$10</f>
        <v>Teilnehmer bzw. Mannschaft</v>
      </c>
      <c r="AI11" s="455" t="str">
        <f>Sprache!$E$49</f>
        <v>Bonus</v>
      </c>
    </row>
    <row r="12" spans="1:35" ht="24" customHeight="1" x14ac:dyDescent="0.3">
      <c r="B12" s="473">
        <f>Planung!$E6</f>
        <v>1</v>
      </c>
      <c r="C12" s="479">
        <f>Planung!$F6</f>
        <v>0.33333333333333331</v>
      </c>
      <c r="D12" s="480" t="str">
        <f>Planung!$G6</f>
        <v>1</v>
      </c>
      <c r="E12" s="480" t="str">
        <f ca="1">Planung!$H6</f>
        <v>A</v>
      </c>
      <c r="F12" s="485" t="str">
        <f ca="1">Planung!$L6</f>
        <v>Langenthal 2</v>
      </c>
      <c r="G12" s="466" t="s">
        <v>5</v>
      </c>
      <c r="H12" s="488" t="str">
        <f ca="1">Planung!$N6</f>
        <v>Murten 1</v>
      </c>
      <c r="I12" s="476"/>
      <c r="J12" s="467" t="str">
        <f>Sprache!$E$71</f>
        <v>:</v>
      </c>
      <c r="K12" s="468"/>
      <c r="M12" s="409" t="str">
        <f ca="1">IF(Calc1!$K$13=0,"",1)</f>
        <v/>
      </c>
      <c r="N12" s="410" t="str">
        <f ca="1">IF(Calc1!$F$14&lt;3,"",IF(Calc1!$K$13=0,Calc1!$Q64,VLOOKUP(Calc1!B4,Calc1!$C$4:$N$12,4,0)))</f>
        <v>Langenthal 1</v>
      </c>
      <c r="O12" s="202" t="str">
        <f ca="1">IF(Calc1!$K$13=0,"",VLOOKUP(Calc1!B4,Calc1!$C$4:$N$12,9,0))</f>
        <v/>
      </c>
      <c r="P12" s="203" t="str">
        <f ca="1">IF(Calc1!$K$13=0,"",VLOOKUP(Calc1!B4,Calc1!$C$4:$N$12,10,0))</f>
        <v/>
      </c>
      <c r="Q12" s="203" t="str">
        <f ca="1">IF(Calc1!$K$13=0,"",VLOOKUP(Calc1!B4,Calc1!$C$4:$N$12,11,0))</f>
        <v/>
      </c>
      <c r="R12" s="204" t="str">
        <f ca="1">IF(Calc1!$K$13=0,"",VLOOKUP(Calc1!B4,Calc1!$C$4:$N$12,12,0))</f>
        <v/>
      </c>
      <c r="S12" s="205" t="str">
        <f ca="1">IF(Calc1!$K$13=0,"",VLOOKUP(Calc1!B4,Calc1!$C$4:$N$12,5,0))</f>
        <v/>
      </c>
      <c r="T12" s="206" t="str">
        <f>Sprache!$E$71</f>
        <v>:</v>
      </c>
      <c r="U12" s="207" t="str">
        <f ca="1">IF(Calc1!$K$13=0,"",VLOOKUP(Calc1!B4,Calc1!$C$4:$N$12,6,0))</f>
        <v/>
      </c>
      <c r="V12" s="202" t="str">
        <f ca="1">IF(Calc1!$K$13=0,"",VLOOKUP(Calc1!B4,Calc1!$C$4:$N$12,7,0))</f>
        <v/>
      </c>
      <c r="W12" s="208" t="str">
        <f ca="1">IF(Calc1!$K$13=0,"",VLOOKUP(Calc1!B4,Calc1!$C$4:$N$12,8,0))</f>
        <v/>
      </c>
      <c r="X12" s="209"/>
      <c r="Y12" s="203" t="str">
        <f ca="1">IFERROR(VLOOKUP($N12&amp;Y$11,Calc1!$Z$64:$AB$207,3,0),"")</f>
        <v/>
      </c>
      <c r="Z12" s="203" t="str">
        <f ca="1">IFERROR(VLOOKUP($N12&amp;Z$11,Calc1!$Z$64:$AB$207,3,0),"")</f>
        <v/>
      </c>
      <c r="AA12" s="203" t="str">
        <f ca="1">IFERROR(VLOOKUP($N12&amp;AA$11,Calc1!$Z$64:$AB$207,3,0),"")</f>
        <v/>
      </c>
      <c r="AB12" s="203" t="str">
        <f ca="1">IFERROR(VLOOKUP($N12&amp;AB$11,Calc1!$Z$64:$AB$207,3,0),"")</f>
        <v/>
      </c>
      <c r="AC12" s="210" t="str">
        <f ca="1">IFERROR(VLOOKUP($N12&amp;AC$11,Calc1!$Z$64:$AB$207,3,0),"")</f>
        <v/>
      </c>
      <c r="AD12" s="211" t="str">
        <f t="shared" ref="AD12:AD17" ca="1" si="0">N12</f>
        <v>Langenthal 1</v>
      </c>
      <c r="AG12" s="451" t="s">
        <v>208</v>
      </c>
      <c r="AH12" s="452" t="str">
        <f>IF(Planung!$C7="","",Planung!$C7)</f>
        <v>Langenthal 1</v>
      </c>
      <c r="AI12" s="457"/>
    </row>
    <row r="13" spans="1:35" ht="24" customHeight="1" x14ac:dyDescent="0.3">
      <c r="B13" s="474">
        <f ca="1">Planung!$E7</f>
        <v>2</v>
      </c>
      <c r="C13" s="481">
        <f ca="1">Planung!$F7</f>
        <v>0.33333333333333331</v>
      </c>
      <c r="D13" s="482">
        <f ca="1">Planung!$G7</f>
        <v>2</v>
      </c>
      <c r="E13" s="482" t="str">
        <f ca="1">Planung!$H7</f>
        <v>B</v>
      </c>
      <c r="F13" s="486" t="str">
        <f ca="1">Planung!$L7</f>
        <v>Langenthal 11</v>
      </c>
      <c r="G13" s="215" t="s">
        <v>5</v>
      </c>
      <c r="H13" s="489" t="str">
        <f ca="1">Planung!$N7</f>
        <v>Thun 13_1</v>
      </c>
      <c r="I13" s="477"/>
      <c r="J13" s="469" t="str">
        <f>Sprache!$E$71</f>
        <v>:</v>
      </c>
      <c r="K13" s="470"/>
      <c r="M13" s="411" t="str">
        <f ca="1">IF(Calc1!$K$13=0,"",IF(VLOOKUP(Calc1!B5,Calc1!$C$4:$E$12,3,0)=MAX(M$12:M12),VLOOKUP(Calc1!B5,Calc1!$C$4:$E$12,3,0),Calc1!B5))</f>
        <v/>
      </c>
      <c r="N13" s="412" t="str">
        <f ca="1">IF(Calc1!$F$14&lt;3,"",IF(Calc1!$K$13=0,Calc1!$Q65,VLOOKUP(Calc1!B5,Calc1!$C$4:$N$12,4,0)))</f>
        <v>Murten 1</v>
      </c>
      <c r="O13" s="212" t="str">
        <f ca="1">IF(Calc1!$K$13=0,"",VLOOKUP(Calc1!B5,Calc1!$C$4:$N$12,9,0))</f>
        <v/>
      </c>
      <c r="P13" s="193" t="str">
        <f ca="1">IF(Calc1!$K$13=0,"",VLOOKUP(Calc1!B5,Calc1!$C$4:$N$12,10,0))</f>
        <v/>
      </c>
      <c r="Q13" s="193" t="str">
        <f ca="1">IF(Calc1!$K$13=0,"",VLOOKUP(Calc1!B5,Calc1!$C$4:$N$12,11,0))</f>
        <v/>
      </c>
      <c r="R13" s="213" t="str">
        <f ca="1">IF(Calc1!$K$13=0,"",VLOOKUP(Calc1!B5,Calc1!$C$4:$N$12,12,0))</f>
        <v/>
      </c>
      <c r="S13" s="214" t="str">
        <f ca="1">IF(Calc1!$K$13=0,"",VLOOKUP(Calc1!B5,Calc1!$C$4:$N$12,5,0))</f>
        <v/>
      </c>
      <c r="T13" s="215" t="str">
        <f>Sprache!$E$71</f>
        <v>:</v>
      </c>
      <c r="U13" s="216" t="str">
        <f ca="1">IF(Calc1!$K$13=0,"",VLOOKUP(Calc1!B5,Calc1!$C$4:$N$12,6,0))</f>
        <v/>
      </c>
      <c r="V13" s="212" t="str">
        <f ca="1">IF(Calc1!$K$13=0,"",VLOOKUP(Calc1!B5,Calc1!$C$4:$N$12,7,0))</f>
        <v/>
      </c>
      <c r="W13" s="217" t="str">
        <f ca="1">IF(Calc1!$K$13=0,"",VLOOKUP(Calc1!B5,Calc1!$C$4:$N$12,8,0))</f>
        <v/>
      </c>
      <c r="X13" s="218" t="str">
        <f ca="1">IFERROR(VLOOKUP($N13&amp;X$11,Calc1!$Z$64:$AB$207,3,0),"")</f>
        <v/>
      </c>
      <c r="Y13" s="219"/>
      <c r="Z13" s="193" t="str">
        <f ca="1">IFERROR(VLOOKUP($N13&amp;Z$11,Calc1!$Z$64:$AB$207,3,0),"")</f>
        <v/>
      </c>
      <c r="AA13" s="193" t="str">
        <f ca="1">IFERROR(VLOOKUP($N13&amp;AA$11,Calc1!$Z$64:$AB$207,3,0),"")</f>
        <v/>
      </c>
      <c r="AB13" s="193" t="str">
        <f ca="1">IFERROR(VLOOKUP($N13&amp;AB$11,Calc1!$Z$64:$AB$207,3,0),"")</f>
        <v/>
      </c>
      <c r="AC13" s="220" t="str">
        <f ca="1">IFERROR(VLOOKUP($N13&amp;AC$11,Calc1!$Z$64:$AB$207,3,0),"")</f>
        <v/>
      </c>
      <c r="AD13" s="221" t="str">
        <f t="shared" ca="1" si="0"/>
        <v>Murten 1</v>
      </c>
      <c r="AG13" s="447" t="s">
        <v>210</v>
      </c>
      <c r="AH13" s="449" t="str">
        <f>IF(Planung!$C9="","",Planung!$C9)</f>
        <v>Murten 1</v>
      </c>
      <c r="AI13" s="458"/>
    </row>
    <row r="14" spans="1:35" ht="24" customHeight="1" x14ac:dyDescent="0.3">
      <c r="B14" s="474">
        <f ca="1">Planung!$E8</f>
        <v>3</v>
      </c>
      <c r="C14" s="481">
        <f ca="1">Planung!$F8</f>
        <v>0.34722222222222221</v>
      </c>
      <c r="D14" s="482">
        <f ca="1">Planung!$G8</f>
        <v>1</v>
      </c>
      <c r="E14" s="482" t="str">
        <f ca="1">Planung!$H8</f>
        <v>A</v>
      </c>
      <c r="F14" s="486" t="str">
        <f ca="1">Planung!$L8</f>
        <v>Thun</v>
      </c>
      <c r="G14" s="215" t="s">
        <v>5</v>
      </c>
      <c r="H14" s="489" t="str">
        <f ca="1">Planung!$N8</f>
        <v>Murten 2</v>
      </c>
      <c r="I14" s="477"/>
      <c r="J14" s="469" t="str">
        <f>Sprache!$E$71</f>
        <v>:</v>
      </c>
      <c r="K14" s="470"/>
      <c r="M14" s="411" t="str">
        <f ca="1">IF(Calc1!$K$13=0,"",IF(VLOOKUP(Calc1!B6,Calc1!$C$4:$E$12,3,0)=MAX(M$12:M13),VLOOKUP(Calc1!B6,Calc1!$C$4:$E$12,3,0),Calc1!B6))</f>
        <v/>
      </c>
      <c r="N14" s="412" t="str">
        <f ca="1">IF(Calc1!$F$14&lt;3,"",IF(Calc1!$K$13=0,Calc1!$Q66,VLOOKUP(Calc1!B6,Calc1!$C$4:$N$12,4,0)))</f>
        <v>Thun</v>
      </c>
      <c r="O14" s="212" t="str">
        <f ca="1">IF(Calc1!$K$13=0,"",VLOOKUP(Calc1!B6,Calc1!$C$4:$N$12,9,0))</f>
        <v/>
      </c>
      <c r="P14" s="193" t="str">
        <f ca="1">IF(Calc1!$K$13=0,"",VLOOKUP(Calc1!B6,Calc1!$C$4:$N$12,10,0))</f>
        <v/>
      </c>
      <c r="Q14" s="193" t="str">
        <f ca="1">IF(Calc1!$K$13=0,"",VLOOKUP(Calc1!B6,Calc1!$C$4:$N$12,11,0))</f>
        <v/>
      </c>
      <c r="R14" s="213" t="str">
        <f ca="1">IF(Calc1!$K$13=0,"",VLOOKUP(Calc1!B6,Calc1!$C$4:$N$12,12,0))</f>
        <v/>
      </c>
      <c r="S14" s="214" t="str">
        <f ca="1">IF(Calc1!$K$13=0,"",VLOOKUP(Calc1!B6,Calc1!$C$4:$N$12,5,0))</f>
        <v/>
      </c>
      <c r="T14" s="215" t="str">
        <f>Sprache!$E$71</f>
        <v>:</v>
      </c>
      <c r="U14" s="216" t="str">
        <f ca="1">IF(Calc1!$K$13=0,"",VLOOKUP(Calc1!B6,Calc1!$C$4:$N$12,6,0))</f>
        <v/>
      </c>
      <c r="V14" s="212" t="str">
        <f ca="1">IF(Calc1!$K$13=0,"",VLOOKUP(Calc1!B6,Calc1!$C$4:$N$12,7,0))</f>
        <v/>
      </c>
      <c r="W14" s="217" t="str">
        <f ca="1">IF(Calc1!$K$13=0,"",VLOOKUP(Calc1!B6,Calc1!$C$4:$N$12,8,0))</f>
        <v/>
      </c>
      <c r="X14" s="218" t="str">
        <f ca="1">IFERROR(VLOOKUP($N14&amp;X$11,Calc1!$Z$64:$AB$207,3,0),"")</f>
        <v/>
      </c>
      <c r="Y14" s="193" t="str">
        <f ca="1">IFERROR(VLOOKUP($N14&amp;Y$11,Calc1!$Z$64:$AB$207,3,0),"")</f>
        <v/>
      </c>
      <c r="Z14" s="219"/>
      <c r="AA14" s="193" t="str">
        <f ca="1">IFERROR(VLOOKUP($N14&amp;AA$11,Calc1!$Z$64:$AB$207,3,0),"")</f>
        <v/>
      </c>
      <c r="AB14" s="193" t="str">
        <f ca="1">IFERROR(VLOOKUP($N14&amp;AB$11,Calc1!$Z$64:$AB$207,3,0),"")</f>
        <v/>
      </c>
      <c r="AC14" s="220" t="str">
        <f ca="1">IFERROR(VLOOKUP($N14&amp;AC$11,Calc1!$Z$64:$AB$207,3,0),"")</f>
        <v/>
      </c>
      <c r="AD14" s="221" t="str">
        <f t="shared" ca="1" si="0"/>
        <v>Thun</v>
      </c>
      <c r="AG14" s="447" t="s">
        <v>206</v>
      </c>
      <c r="AH14" s="449" t="str">
        <f>IF(Planung!$C11="","",Planung!$C11)</f>
        <v>Thun</v>
      </c>
      <c r="AI14" s="458"/>
    </row>
    <row r="15" spans="1:35" ht="24" customHeight="1" x14ac:dyDescent="0.3">
      <c r="B15" s="474">
        <f ca="1">Planung!$E9</f>
        <v>4</v>
      </c>
      <c r="C15" s="481">
        <f ca="1">Planung!$F9</f>
        <v>0.34722222222222221</v>
      </c>
      <c r="D15" s="482">
        <f ca="1">Planung!$G9</f>
        <v>2</v>
      </c>
      <c r="E15" s="482" t="str">
        <f ca="1">Planung!$H9</f>
        <v>B</v>
      </c>
      <c r="F15" s="486" t="str">
        <f ca="1">Planung!$L9</f>
        <v>Thun 13_2</v>
      </c>
      <c r="G15" s="215" t="s">
        <v>5</v>
      </c>
      <c r="H15" s="489" t="str">
        <f ca="1">Planung!$N9</f>
        <v>Burgdorf 11</v>
      </c>
      <c r="I15" s="477"/>
      <c r="J15" s="469" t="str">
        <f>Sprache!$E$71</f>
        <v>:</v>
      </c>
      <c r="K15" s="470"/>
      <c r="M15" s="411" t="str">
        <f ca="1">IF(Calc1!$K$13=0,"",IF(VLOOKUP(Calc1!B7,Calc1!$C$4:$E$12,3,0)=MAX(M$12:M14),VLOOKUP(Calc1!B7,Calc1!$C$4:$E$12,3,0),Calc1!B7))</f>
        <v/>
      </c>
      <c r="N15" s="412" t="str">
        <f ca="1">IF(Calc1!$F$14&lt;3,"",IF(Calc1!$K$13=0,Calc1!$Q67,VLOOKUP(Calc1!B7,Calc1!$C$4:$N$12,4,0)))</f>
        <v>Murten 2</v>
      </c>
      <c r="O15" s="212" t="str">
        <f ca="1">IF(Calc1!$K$13=0,"",VLOOKUP(Calc1!B7,Calc1!$C$4:$N$12,9,0))</f>
        <v/>
      </c>
      <c r="P15" s="193" t="str">
        <f ca="1">IF(Calc1!$K$13=0,"",VLOOKUP(Calc1!B7,Calc1!$C$4:$N$12,10,0))</f>
        <v/>
      </c>
      <c r="Q15" s="193" t="str">
        <f ca="1">IF(Calc1!$K$13=0,"",VLOOKUP(Calc1!B7,Calc1!$C$4:$N$12,11,0))</f>
        <v/>
      </c>
      <c r="R15" s="213" t="str">
        <f ca="1">IF(Calc1!$K$13=0,"",VLOOKUP(Calc1!B7,Calc1!$C$4:$N$12,12,0))</f>
        <v/>
      </c>
      <c r="S15" s="214" t="str">
        <f ca="1">IF(Calc1!$K$13=0,"",VLOOKUP(Calc1!B7,Calc1!$C$4:$N$12,5,0))</f>
        <v/>
      </c>
      <c r="T15" s="215" t="str">
        <f>Sprache!$E$71</f>
        <v>:</v>
      </c>
      <c r="U15" s="216" t="str">
        <f ca="1">IF(Calc1!$K$13=0,"",VLOOKUP(Calc1!B7,Calc1!$C$4:$N$12,6,0))</f>
        <v/>
      </c>
      <c r="V15" s="212" t="str">
        <f ca="1">IF(Calc1!$K$13=0,"",VLOOKUP(Calc1!B7,Calc1!$C$4:$N$12,7,0))</f>
        <v/>
      </c>
      <c r="W15" s="217" t="str">
        <f ca="1">IF(Calc1!$K$13=0,"",VLOOKUP(Calc1!B7,Calc1!$C$4:$N$12,8,0))</f>
        <v/>
      </c>
      <c r="X15" s="218" t="str">
        <f ca="1">IFERROR(VLOOKUP($N15&amp;X$11,Calc1!$Z$64:$AB$207,3,0),"")</f>
        <v/>
      </c>
      <c r="Y15" s="193" t="str">
        <f ca="1">IFERROR(VLOOKUP($N15&amp;Y$11,Calc1!$Z$64:$AB$207,3,0),"")</f>
        <v/>
      </c>
      <c r="Z15" s="193" t="str">
        <f ca="1">IFERROR(VLOOKUP($N15&amp;Z$11,Calc1!$Z$64:$AB$207,3,0),"")</f>
        <v/>
      </c>
      <c r="AA15" s="219"/>
      <c r="AB15" s="193" t="str">
        <f ca="1">IFERROR(VLOOKUP($N15&amp;AB$11,Calc1!$Z$64:$AB$207,3,0),"")</f>
        <v/>
      </c>
      <c r="AC15" s="220" t="str">
        <f ca="1">IFERROR(VLOOKUP($N15&amp;AC$11,Calc1!$Z$64:$AB$207,3,0),"")</f>
        <v/>
      </c>
      <c r="AD15" s="221" t="str">
        <f t="shared" ca="1" si="0"/>
        <v>Murten 2</v>
      </c>
      <c r="AG15" s="447" t="s">
        <v>212</v>
      </c>
      <c r="AH15" s="449" t="str">
        <f>IF(Planung!$C13="","",Planung!$C13)</f>
        <v>Murten 2</v>
      </c>
      <c r="AI15" s="458"/>
    </row>
    <row r="16" spans="1:35" ht="24" customHeight="1" x14ac:dyDescent="0.3">
      <c r="B16" s="474">
        <f ca="1">Planung!$E10</f>
        <v>5</v>
      </c>
      <c r="C16" s="481">
        <f ca="1">Planung!$F10</f>
        <v>0.3611111111111111</v>
      </c>
      <c r="D16" s="482">
        <f ca="1">Planung!$G10</f>
        <v>1</v>
      </c>
      <c r="E16" s="482" t="str">
        <f ca="1">Planung!$H10</f>
        <v>A</v>
      </c>
      <c r="F16" s="486" t="str">
        <f ca="1">Planung!$L10</f>
        <v>Langenthal 2</v>
      </c>
      <c r="G16" s="215" t="s">
        <v>5</v>
      </c>
      <c r="H16" s="489" t="str">
        <f ca="1">Planung!$N10</f>
        <v>Langenthal 1</v>
      </c>
      <c r="I16" s="477"/>
      <c r="J16" s="469" t="str">
        <f>Sprache!$E$71</f>
        <v>:</v>
      </c>
      <c r="K16" s="470"/>
      <c r="M16" s="411" t="str">
        <f ca="1">IF(Calc1!$K$13=0,"",IF(VLOOKUP(Calc1!B8,Calc1!$C$4:$E$12,3,0)=MAX(M$12:M15),VLOOKUP(Calc1!B8,Calc1!$C$4:$E$12,3,0),Calc1!B8))</f>
        <v/>
      </c>
      <c r="N16" s="412" t="str">
        <f ca="1">IF(Calc1!$F$14&lt;3,"",IF(Calc1!$K$13=0,Calc1!$Q68,VLOOKUP(Calc1!B8,Calc1!$C$4:$N$12,4,0)))</f>
        <v>Langenthal 2</v>
      </c>
      <c r="O16" s="212" t="str">
        <f ca="1">IF(Calc1!$K$13=0,"",VLOOKUP(Calc1!B8,Calc1!$C$4:$N$12,9,0))</f>
        <v/>
      </c>
      <c r="P16" s="193" t="str">
        <f ca="1">IF(Calc1!$K$13=0,"",VLOOKUP(Calc1!B8,Calc1!$C$4:$N$12,10,0))</f>
        <v/>
      </c>
      <c r="Q16" s="193" t="str">
        <f ca="1">IF(Calc1!$K$13=0,"",VLOOKUP(Calc1!B8,Calc1!$C$4:$N$12,11,0))</f>
        <v/>
      </c>
      <c r="R16" s="213" t="str">
        <f ca="1">IF(Calc1!$K$13=0,"",VLOOKUP(Calc1!B8,Calc1!$C$4:$N$12,12,0))</f>
        <v/>
      </c>
      <c r="S16" s="214" t="str">
        <f ca="1">IF(Calc1!$K$13=0,"",VLOOKUP(Calc1!B8,Calc1!$C$4:$N$12,5,0))</f>
        <v/>
      </c>
      <c r="T16" s="215" t="str">
        <f>Sprache!$E$71</f>
        <v>:</v>
      </c>
      <c r="U16" s="216" t="str">
        <f ca="1">IF(Calc1!$K$13=0,"",VLOOKUP(Calc1!B8,Calc1!$C$4:$N$12,6,0))</f>
        <v/>
      </c>
      <c r="V16" s="212" t="str">
        <f ca="1">IF(Calc1!$K$13=0,"",VLOOKUP(Calc1!B8,Calc1!$C$4:$N$12,7,0))</f>
        <v/>
      </c>
      <c r="W16" s="217" t="str">
        <f ca="1">IF(Calc1!$K$13=0,"",VLOOKUP(Calc1!B8,Calc1!$C$4:$N$12,8,0))</f>
        <v/>
      </c>
      <c r="X16" s="218" t="str">
        <f ca="1">IFERROR(VLOOKUP($N16&amp;X$11,Calc1!$Z$64:$AB$207,3,0),"")</f>
        <v/>
      </c>
      <c r="Y16" s="193" t="str">
        <f ca="1">IFERROR(VLOOKUP($N16&amp;Y$11,Calc1!$Z$64:$AB$207,3,0),"")</f>
        <v/>
      </c>
      <c r="Z16" s="193" t="str">
        <f ca="1">IFERROR(VLOOKUP($N16&amp;Z$11,Calc1!$Z$64:$AB$207,3,0),"")</f>
        <v/>
      </c>
      <c r="AA16" s="193" t="str">
        <f ca="1">IFERROR(VLOOKUP($N16&amp;AA$11,Calc1!$Z$64:$AB$207,3,0),"")</f>
        <v/>
      </c>
      <c r="AB16" s="219"/>
      <c r="AC16" s="220" t="str">
        <f ca="1">IFERROR(VLOOKUP($N16&amp;AC$11,Calc1!$Z$64:$AB$207,3,0),"")</f>
        <v/>
      </c>
      <c r="AD16" s="221" t="str">
        <f t="shared" ca="1" si="0"/>
        <v>Langenthal 2</v>
      </c>
      <c r="AG16" s="447" t="s">
        <v>214</v>
      </c>
      <c r="AH16" s="449" t="str">
        <f>IF(Planung!$C15="","",Planung!$C15)</f>
        <v>Langenthal 2</v>
      </c>
      <c r="AI16" s="458"/>
    </row>
    <row r="17" spans="2:35" ht="24" customHeight="1" thickBot="1" x14ac:dyDescent="0.35">
      <c r="B17" s="474">
        <f ca="1">Planung!$E11</f>
        <v>6</v>
      </c>
      <c r="C17" s="481">
        <f ca="1">Planung!$F11</f>
        <v>0.3611111111111111</v>
      </c>
      <c r="D17" s="482">
        <f ca="1">Planung!$G11</f>
        <v>2</v>
      </c>
      <c r="E17" s="482" t="str">
        <f ca="1">Planung!$H11</f>
        <v>B</v>
      </c>
      <c r="F17" s="486" t="str">
        <f ca="1">Planung!$L11</f>
        <v>Langenthal 11</v>
      </c>
      <c r="G17" s="215" t="s">
        <v>5</v>
      </c>
      <c r="H17" s="489" t="str">
        <f ca="1">Planung!$N11</f>
        <v>Langenthal 13</v>
      </c>
      <c r="I17" s="477"/>
      <c r="J17" s="469" t="str">
        <f>Sprache!$E$71</f>
        <v>:</v>
      </c>
      <c r="K17" s="470"/>
      <c r="M17" s="413" t="str">
        <f ca="1">IF(Calc1!$K$13=0,"",IF(VLOOKUP(Calc1!B9,Calc1!$C$4:$E$12,3,0)=MAX(M$12:M16),VLOOKUP(Calc1!B9,Calc1!$C$4:$E$12,3,0),Calc1!B9))</f>
        <v/>
      </c>
      <c r="N17" s="414" t="str">
        <f ca="1">IF(Calc1!$F$14&lt;3,"",IF(Calc1!$K$13=0,Calc1!$Q69,VLOOKUP(Calc1!B9,Calc1!$C$4:$N$12,4,0)))</f>
        <v/>
      </c>
      <c r="O17" s="222" t="str">
        <f ca="1">IF(Calc1!$K$13=0,"",VLOOKUP(Calc1!B9,Calc1!$C$4:$N$12,9,0))</f>
        <v/>
      </c>
      <c r="P17" s="223" t="str">
        <f ca="1">IF(Calc1!$K$13=0,"",VLOOKUP(Calc1!B9,Calc1!$C$4:$N$12,10,0))</f>
        <v/>
      </c>
      <c r="Q17" s="223" t="str">
        <f ca="1">IF(Calc1!$K$13=0,"",VLOOKUP(Calc1!B9,Calc1!$C$4:$N$12,11,0))</f>
        <v/>
      </c>
      <c r="R17" s="224" t="str">
        <f ca="1">IF(Calc1!$K$13=0,"",VLOOKUP(Calc1!B9,Calc1!$C$4:$N$12,12,0))</f>
        <v/>
      </c>
      <c r="S17" s="225" t="str">
        <f ca="1">IF(Calc1!$K$13=0,"",VLOOKUP(Calc1!B9,Calc1!$C$4:$N$12,5,0))</f>
        <v/>
      </c>
      <c r="T17" s="226" t="str">
        <f>Sprache!$E$71</f>
        <v>:</v>
      </c>
      <c r="U17" s="227" t="str">
        <f ca="1">IF(Calc1!$K$13=0,"",VLOOKUP(Calc1!B9,Calc1!$C$4:$N$12,6,0))</f>
        <v/>
      </c>
      <c r="V17" s="222" t="str">
        <f ca="1">IF(Calc1!$K$13=0,"",VLOOKUP(Calc1!B9,Calc1!$C$4:$N$12,7,0))</f>
        <v/>
      </c>
      <c r="W17" s="228" t="str">
        <f ca="1">IF(Calc1!$K$13=0,"",VLOOKUP(Calc1!B9,Calc1!$C$4:$N$12,8,0))</f>
        <v/>
      </c>
      <c r="X17" s="229" t="str">
        <f ca="1">IFERROR(VLOOKUP($N17&amp;X$11,Calc1!$Z$64:$AB$207,3,0),"")</f>
        <v/>
      </c>
      <c r="Y17" s="223" t="str">
        <f ca="1">IFERROR(VLOOKUP($N17&amp;Y$11,Calc1!$Z$64:$AB$207,3,0),"")</f>
        <v/>
      </c>
      <c r="Z17" s="223" t="str">
        <f ca="1">IFERROR(VLOOKUP($N17&amp;Z$11,Calc1!$Z$64:$AB$207,3,0),"")</f>
        <v/>
      </c>
      <c r="AA17" s="223" t="str">
        <f ca="1">IFERROR(VLOOKUP($N17&amp;AA$11,Calc1!$Z$64:$AB$207,3,0),"")</f>
        <v/>
      </c>
      <c r="AB17" s="223" t="str">
        <f ca="1">IFERROR(VLOOKUP($N17&amp;AB$11,Calc1!$Z$64:$AB$207,3,0),"")</f>
        <v/>
      </c>
      <c r="AC17" s="230"/>
      <c r="AD17" s="314" t="str">
        <f t="shared" ca="1" si="0"/>
        <v/>
      </c>
      <c r="AG17" s="448" t="s">
        <v>216</v>
      </c>
      <c r="AH17" s="450" t="str">
        <f>IF(Planung!$C17="","",Planung!$C17)</f>
        <v/>
      </c>
      <c r="AI17" s="459"/>
    </row>
    <row r="18" spans="2:35" ht="24" customHeight="1" thickTop="1" x14ac:dyDescent="0.3">
      <c r="B18" s="474">
        <f ca="1">Planung!$E12</f>
        <v>7</v>
      </c>
      <c r="C18" s="481">
        <f ca="1">Planung!$F12</f>
        <v>0.375</v>
      </c>
      <c r="D18" s="482">
        <f ca="1">Planung!$G12</f>
        <v>1</v>
      </c>
      <c r="E18" s="482" t="str">
        <f ca="1">Planung!$H12</f>
        <v>A</v>
      </c>
      <c r="F18" s="486" t="str">
        <f ca="1">Planung!$L12</f>
        <v>Murten 1</v>
      </c>
      <c r="G18" s="215" t="s">
        <v>5</v>
      </c>
      <c r="H18" s="489" t="str">
        <f ca="1">Planung!$N12</f>
        <v>Thun</v>
      </c>
      <c r="I18" s="477"/>
      <c r="J18" s="469" t="str">
        <f>Sprache!$E$71</f>
        <v>:</v>
      </c>
      <c r="K18" s="470"/>
      <c r="M18" s="313"/>
      <c r="N18" s="272"/>
      <c r="O18" s="273"/>
      <c r="P18" s="273"/>
      <c r="Q18" s="273"/>
      <c r="R18" s="273"/>
      <c r="S18" s="274"/>
      <c r="T18" s="273"/>
      <c r="U18" s="272"/>
      <c r="V18" s="273"/>
      <c r="W18" s="275"/>
      <c r="X18" s="273"/>
      <c r="Y18" s="273"/>
      <c r="Z18" s="273"/>
      <c r="AA18" s="273"/>
      <c r="AB18" s="273"/>
      <c r="AC18" s="273"/>
      <c r="AD18" s="272"/>
      <c r="AG18" s="313"/>
      <c r="AH18" s="272"/>
    </row>
    <row r="19" spans="2:35" ht="24" customHeight="1" thickBot="1" x14ac:dyDescent="0.35">
      <c r="B19" s="474">
        <f ca="1">Planung!$E13</f>
        <v>8</v>
      </c>
      <c r="C19" s="481">
        <f ca="1">Planung!$F13</f>
        <v>0.375</v>
      </c>
      <c r="D19" s="482">
        <f ca="1">Planung!$G13</f>
        <v>2</v>
      </c>
      <c r="E19" s="482" t="str">
        <f ca="1">Planung!$H13</f>
        <v>B</v>
      </c>
      <c r="F19" s="486" t="str">
        <f ca="1">Planung!$L13</f>
        <v>Thun 13_1</v>
      </c>
      <c r="G19" s="215" t="s">
        <v>5</v>
      </c>
      <c r="H19" s="489" t="str">
        <f ca="1">Planung!$N13</f>
        <v>Thun 13_2</v>
      </c>
      <c r="I19" s="477"/>
      <c r="J19" s="469" t="str">
        <f>Sprache!$E$71</f>
        <v>:</v>
      </c>
      <c r="K19" s="470"/>
      <c r="X19" s="292"/>
      <c r="Y19" s="292"/>
      <c r="Z19" s="292"/>
      <c r="AA19" s="292"/>
      <c r="AB19" s="292"/>
      <c r="AC19" s="292"/>
    </row>
    <row r="20" spans="2:35" ht="24" customHeight="1" thickBot="1" x14ac:dyDescent="0.65">
      <c r="B20" s="474">
        <f ca="1">Planung!$E14</f>
        <v>9</v>
      </c>
      <c r="C20" s="481">
        <f ca="1">Planung!$F14</f>
        <v>0.38888888888888884</v>
      </c>
      <c r="D20" s="482">
        <f ca="1">Planung!$G14</f>
        <v>1</v>
      </c>
      <c r="E20" s="482" t="str">
        <f ca="1">Planung!$H14</f>
        <v>A</v>
      </c>
      <c r="F20" s="486" t="str">
        <f ca="1">Planung!$L14</f>
        <v>Langenthal 1</v>
      </c>
      <c r="G20" s="215" t="s">
        <v>5</v>
      </c>
      <c r="H20" s="489" t="str">
        <f ca="1">Planung!$N14</f>
        <v>Murten 2</v>
      </c>
      <c r="I20" s="477"/>
      <c r="J20" s="469" t="str">
        <f>Sprache!$E$71</f>
        <v>:</v>
      </c>
      <c r="K20" s="470"/>
      <c r="M20" s="648" t="str">
        <f>Sprache!$E$16&amp;" B"</f>
        <v>Gruppe B</v>
      </c>
      <c r="N20" s="648"/>
      <c r="O20" s="194"/>
      <c r="P20" s="194"/>
      <c r="Q20" s="194"/>
      <c r="R20" s="194"/>
      <c r="S20" s="194"/>
      <c r="T20" s="194"/>
      <c r="U20" s="194"/>
      <c r="V20" s="194"/>
      <c r="W20" s="194"/>
      <c r="X20" s="289" t="str">
        <f ca="1">IF(LEN(N22)&gt;Einstellungen!$C$17,LEFT(N22,Einstellungen!$C$17)&amp;".",N22)</f>
        <v>Langent.</v>
      </c>
      <c r="Y20" s="290" t="str">
        <f ca="1">IF(LEN(N23)&gt;Einstellungen!$C$17,LEFT(N23,Einstellungen!$C$17)&amp;".",N23)</f>
        <v>Thun 13.</v>
      </c>
      <c r="Z20" s="290" t="str">
        <f ca="1">IF(LEN(N24)&gt;Einstellungen!$C$17,LEFT(N24,Einstellungen!$C$17)&amp;".",N24)</f>
        <v>Thun 13.</v>
      </c>
      <c r="AA20" s="290" t="str">
        <f ca="1">IF(LEN(N25)&gt;Einstellungen!$C$17,LEFT(N25,Einstellungen!$C$17)&amp;".",N25)</f>
        <v>Burgdor.</v>
      </c>
      <c r="AB20" s="290" t="str">
        <f ca="1">IF(LEN(N26)&gt;Einstellungen!$C$17,LEFT(N26,Einstellungen!$C$17)&amp;".",N26)</f>
        <v>Langent.</v>
      </c>
      <c r="AC20" s="291" t="str">
        <f ca="1">IF(LEN(N27)&gt;Einstellungen!$C$17,LEFT(N27,Einstellungen!$C$17)&amp;".",N27)</f>
        <v/>
      </c>
      <c r="AD20" s="195"/>
      <c r="AG20" s="648" t="str">
        <f>Sprache!$E$16&amp;" B"</f>
        <v>Gruppe B</v>
      </c>
      <c r="AH20" s="648"/>
    </row>
    <row r="21" spans="2:35" ht="24" customHeight="1" thickTop="1" thickBot="1" x14ac:dyDescent="0.35">
      <c r="B21" s="474">
        <f ca="1">Planung!$E15</f>
        <v>10</v>
      </c>
      <c r="C21" s="481">
        <f ca="1">Planung!$F15</f>
        <v>0.38888888888888884</v>
      </c>
      <c r="D21" s="482">
        <f ca="1">Planung!$G15</f>
        <v>2</v>
      </c>
      <c r="E21" s="482" t="str">
        <f ca="1">Planung!$H15</f>
        <v>B</v>
      </c>
      <c r="F21" s="486" t="str">
        <f ca="1">Planung!$L15</f>
        <v>Langenthal 13</v>
      </c>
      <c r="G21" s="215" t="s">
        <v>5</v>
      </c>
      <c r="H21" s="489" t="str">
        <f ca="1">Planung!$N15</f>
        <v>Burgdorf 11</v>
      </c>
      <c r="I21" s="477"/>
      <c r="J21" s="469" t="str">
        <f>Sprache!$E$71</f>
        <v>:</v>
      </c>
      <c r="K21" s="470"/>
      <c r="M21" s="650"/>
      <c r="N21" s="651"/>
      <c r="O21" s="196" t="str">
        <f>Sprache!$E$21</f>
        <v>SP</v>
      </c>
      <c r="P21" s="197" t="str">
        <f>Sprache!$E$22</f>
        <v>G</v>
      </c>
      <c r="Q21" s="197" t="str">
        <f>Sprache!$E$23</f>
        <v>U</v>
      </c>
      <c r="R21" s="198" t="str">
        <f>Sprache!$E$24</f>
        <v>V</v>
      </c>
      <c r="S21" s="652" t="str">
        <f>Sprache!$E$25</f>
        <v>Tore</v>
      </c>
      <c r="T21" s="653"/>
      <c r="U21" s="654"/>
      <c r="V21" s="197" t="str">
        <f>Sprache!$E$26</f>
        <v>Diff.</v>
      </c>
      <c r="W21" s="199" t="str">
        <f>Sprache!$E$27</f>
        <v>Pkt</v>
      </c>
      <c r="X21" s="200" t="str">
        <f ca="1">N22</f>
        <v>Langenthal 13</v>
      </c>
      <c r="Y21" s="201" t="str">
        <f ca="1">N23</f>
        <v>Thun 13_1</v>
      </c>
      <c r="Z21" s="201" t="str">
        <f ca="1">N24</f>
        <v>Thun 13_2</v>
      </c>
      <c r="AA21" s="201" t="str">
        <f ca="1">N25</f>
        <v>Burgdorf 11</v>
      </c>
      <c r="AB21" s="201" t="str">
        <f ca="1">N26</f>
        <v>Langenthal 11</v>
      </c>
      <c r="AC21" s="583" t="str">
        <f ca="1">N27</f>
        <v/>
      </c>
      <c r="AD21" s="195"/>
      <c r="AG21" s="453" t="str">
        <f>Sprache!$E$9</f>
        <v>Nr.</v>
      </c>
      <c r="AH21" s="454" t="str">
        <f>Sprache!$E$10</f>
        <v>Teilnehmer bzw. Mannschaft</v>
      </c>
      <c r="AI21" s="455" t="str">
        <f>Sprache!$E$49</f>
        <v>Bonus</v>
      </c>
    </row>
    <row r="22" spans="2:35" ht="24" customHeight="1" x14ac:dyDescent="0.3">
      <c r="B22" s="474">
        <f ca="1">Planung!$E16</f>
        <v>11</v>
      </c>
      <c r="C22" s="481">
        <f ca="1">Planung!$F16</f>
        <v>0.40277777777777779</v>
      </c>
      <c r="D22" s="482">
        <f ca="1">Planung!$G16</f>
        <v>1</v>
      </c>
      <c r="E22" s="482" t="str">
        <f ca="1">Planung!$H16</f>
        <v>A</v>
      </c>
      <c r="F22" s="486" t="str">
        <f ca="1">Planung!$L16</f>
        <v>Thun</v>
      </c>
      <c r="G22" s="215" t="s">
        <v>5</v>
      </c>
      <c r="H22" s="489" t="str">
        <f ca="1">Planung!$N16</f>
        <v>Langenthal 2</v>
      </c>
      <c r="I22" s="477"/>
      <c r="J22" s="469" t="str">
        <f>Sprache!$E$71</f>
        <v>:</v>
      </c>
      <c r="K22" s="470"/>
      <c r="M22" s="409" t="str">
        <f ca="1">IF(Calc2!$K$13=0,"",1)</f>
        <v/>
      </c>
      <c r="N22" s="410" t="str">
        <f ca="1">IF(Calc1!$F$14&lt;3,"",IF(Calc2!$K$13=0,Calc2!$Q64,VLOOKUP(Calc2!B4,Calc2!$C$4:$N$12,4,0)))</f>
        <v>Langenthal 13</v>
      </c>
      <c r="O22" s="202" t="str">
        <f ca="1">IF(Calc2!$K$13=0,"",VLOOKUP(Calc2!B4,Calc2!$C$4:$N$12,9,0))</f>
        <v/>
      </c>
      <c r="P22" s="203" t="str">
        <f ca="1">IF(Calc2!$K$13=0,"",VLOOKUP(Calc2!B4,Calc2!$C$4:$N$12,10,0))</f>
        <v/>
      </c>
      <c r="Q22" s="203" t="str">
        <f ca="1">IF(Calc2!$K$13=0,"",VLOOKUP(Calc2!B4,Calc2!$C$4:$N$12,11,0))</f>
        <v/>
      </c>
      <c r="R22" s="204" t="str">
        <f ca="1">IF(Calc2!$K$13=0,"",VLOOKUP(Calc2!B4,Calc2!$C$4:$N$12,12,0))</f>
        <v/>
      </c>
      <c r="S22" s="205" t="str">
        <f ca="1">IF(Calc2!$K$13=0,"",VLOOKUP(Calc2!B4,Calc2!$C$4:$N$12,5,0))</f>
        <v/>
      </c>
      <c r="T22" s="206" t="str">
        <f>Sprache!$E$71</f>
        <v>:</v>
      </c>
      <c r="U22" s="207" t="str">
        <f ca="1">IF(Calc2!$K$13=0,"",VLOOKUP(Calc2!B4,Calc2!$C$4:$N$12,6,0))</f>
        <v/>
      </c>
      <c r="V22" s="202" t="str">
        <f ca="1">IF(Calc2!$K$13=0,"",VLOOKUP(Calc2!B4,Calc2!$C$4:$N$12,7,0))</f>
        <v/>
      </c>
      <c r="W22" s="208" t="str">
        <f ca="1">IF(Calc2!$K$13=0,"",VLOOKUP(Calc2!B4,Calc2!$C$4:$N$12,8,0))</f>
        <v/>
      </c>
      <c r="X22" s="209"/>
      <c r="Y22" s="203" t="str">
        <f ca="1">IFERROR(VLOOKUP($N22&amp;Y$21,Calc2!$Z$64:$AB$207,3,0),"")</f>
        <v/>
      </c>
      <c r="Z22" s="203" t="str">
        <f ca="1">IFERROR(VLOOKUP($N22&amp;Z$21,Calc2!$Z$64:$AB$207,3,0),"")</f>
        <v/>
      </c>
      <c r="AA22" s="203" t="str">
        <f ca="1">IFERROR(VLOOKUP($N22&amp;AA$21,Calc2!$Z$64:$AB$207,3,0),"")</f>
        <v/>
      </c>
      <c r="AB22" s="203" t="str">
        <f ca="1">IFERROR(VLOOKUP($N22&amp;AB$21,Calc2!$Z$64:$AB$207,3,0),"")</f>
        <v/>
      </c>
      <c r="AC22" s="210" t="str">
        <f ca="1">IFERROR(VLOOKUP($N22&amp;AC$21,Calc2!$Z$64:$AB$207,3,0),"")</f>
        <v/>
      </c>
      <c r="AD22" s="211" t="str">
        <f t="shared" ref="AD22:AD27" ca="1" si="1">N22</f>
        <v>Langenthal 13</v>
      </c>
      <c r="AG22" s="451" t="s">
        <v>209</v>
      </c>
      <c r="AH22" s="452" t="str">
        <f>IF(Planung!$C24="","",Planung!$C24)</f>
        <v>Langenthal 13</v>
      </c>
      <c r="AI22" s="457"/>
    </row>
    <row r="23" spans="2:35" ht="24" customHeight="1" x14ac:dyDescent="0.3">
      <c r="B23" s="474">
        <f ca="1">Planung!$E17</f>
        <v>12</v>
      </c>
      <c r="C23" s="481">
        <f ca="1">Planung!$F17</f>
        <v>0.40277777777777779</v>
      </c>
      <c r="D23" s="482">
        <f ca="1">Planung!$G17</f>
        <v>2</v>
      </c>
      <c r="E23" s="482" t="str">
        <f ca="1">Planung!$H17</f>
        <v>B</v>
      </c>
      <c r="F23" s="486" t="str">
        <f ca="1">Planung!$L17</f>
        <v>Thun 13_2</v>
      </c>
      <c r="G23" s="215" t="s">
        <v>5</v>
      </c>
      <c r="H23" s="489" t="str">
        <f ca="1">Planung!$N17</f>
        <v>Langenthal 11</v>
      </c>
      <c r="I23" s="477"/>
      <c r="J23" s="469" t="str">
        <f>Sprache!$E$71</f>
        <v>:</v>
      </c>
      <c r="K23" s="470"/>
      <c r="M23" s="411" t="str">
        <f ca="1">IF(Calc2!$K$13=0,"",IF(VLOOKUP(Calc2!B5,Calc2!$C$4:$E$12,3,0)=MAX(M$22:M22),VLOOKUP(Calc2!B5,Calc2!$C$4:$E$12,3,0),Calc2!B5))</f>
        <v/>
      </c>
      <c r="N23" s="412" t="str">
        <f ca="1">IF(Calc1!$F$14&lt;3,"",IF(Calc2!$K$13=0,Calc2!$Q65,VLOOKUP(Calc2!B5,Calc2!$C$4:$N$12,4,0)))</f>
        <v>Thun 13_1</v>
      </c>
      <c r="O23" s="212" t="str">
        <f ca="1">IF(Calc2!$K$13=0,"",VLOOKUP(Calc2!B5,Calc2!$C$4:$N$12,9,0))</f>
        <v/>
      </c>
      <c r="P23" s="193" t="str">
        <f ca="1">IF(Calc2!$K$13=0,"",VLOOKUP(Calc2!B5,Calc2!$C$4:$N$12,10,0))</f>
        <v/>
      </c>
      <c r="Q23" s="193" t="str">
        <f ca="1">IF(Calc2!$K$13=0,"",VLOOKUP(Calc2!B5,Calc2!$C$4:$N$12,11,0))</f>
        <v/>
      </c>
      <c r="R23" s="213" t="str">
        <f ca="1">IF(Calc2!$K$13=0,"",VLOOKUP(Calc2!B5,Calc2!$C$4:$N$12,12,0))</f>
        <v/>
      </c>
      <c r="S23" s="214" t="str">
        <f ca="1">IF(Calc2!$K$13=0,"",VLOOKUP(Calc2!B5,Calc2!$C$4:$N$12,5,0))</f>
        <v/>
      </c>
      <c r="T23" s="215" t="str">
        <f>Sprache!$E$71</f>
        <v>:</v>
      </c>
      <c r="U23" s="216" t="str">
        <f ca="1">IF(Calc2!$K$13=0,"",VLOOKUP(Calc2!B5,Calc2!$C$4:$N$12,6,0))</f>
        <v/>
      </c>
      <c r="V23" s="212" t="str">
        <f ca="1">IF(Calc2!$K$13=0,"",VLOOKUP(Calc2!B5,Calc2!$C$4:$N$12,7,0))</f>
        <v/>
      </c>
      <c r="W23" s="217" t="str">
        <f ca="1">IF(Calc2!$K$13=0,"",VLOOKUP(Calc2!B5,Calc2!$C$4:$N$12,8,0))</f>
        <v/>
      </c>
      <c r="X23" s="218" t="str">
        <f ca="1">IFERROR(VLOOKUP($N23&amp;X$21,Calc2!$Z$64:$AB$207,3,0),"")</f>
        <v/>
      </c>
      <c r="Y23" s="219"/>
      <c r="Z23" s="193" t="str">
        <f ca="1">IFERROR(VLOOKUP($N23&amp;Z$21,Calc2!$Z$64:$AB$207,3,0),"")</f>
        <v/>
      </c>
      <c r="AA23" s="193" t="str">
        <f ca="1">IFERROR(VLOOKUP($N23&amp;AA$21,Calc2!$Z$64:$AB$207,3,0),"")</f>
        <v/>
      </c>
      <c r="AB23" s="193" t="str">
        <f ca="1">IFERROR(VLOOKUP($N23&amp;AB$21,Calc2!$Z$64:$AB$207,3,0),"")</f>
        <v/>
      </c>
      <c r="AC23" s="220" t="str">
        <f ca="1">IFERROR(VLOOKUP($N23&amp;AC$21,Calc2!$Z$64:$AB$207,3,0),"")</f>
        <v/>
      </c>
      <c r="AD23" s="221" t="str">
        <f t="shared" ca="1" si="1"/>
        <v>Thun 13_1</v>
      </c>
      <c r="AG23" s="447" t="s">
        <v>211</v>
      </c>
      <c r="AH23" s="449" t="str">
        <f>IF(Planung!$C26="","",Planung!$C26)</f>
        <v>Thun 13_1</v>
      </c>
      <c r="AI23" s="458"/>
    </row>
    <row r="24" spans="2:35" ht="24" customHeight="1" x14ac:dyDescent="0.3">
      <c r="B24" s="474">
        <f ca="1">Planung!$E18</f>
        <v>13</v>
      </c>
      <c r="C24" s="481">
        <f ca="1">Planung!$F18</f>
        <v>0.41666666666666663</v>
      </c>
      <c r="D24" s="482">
        <f ca="1">Planung!$G18</f>
        <v>1</v>
      </c>
      <c r="E24" s="482" t="str">
        <f ca="1">Planung!$H18</f>
        <v>A</v>
      </c>
      <c r="F24" s="486" t="str">
        <f ca="1">Planung!$L18</f>
        <v>Murten 1</v>
      </c>
      <c r="G24" s="215" t="s">
        <v>5</v>
      </c>
      <c r="H24" s="489" t="str">
        <f ca="1">Planung!$N18</f>
        <v>Murten 2</v>
      </c>
      <c r="I24" s="477"/>
      <c r="J24" s="469" t="str">
        <f>Sprache!$E$71</f>
        <v>:</v>
      </c>
      <c r="K24" s="470"/>
      <c r="M24" s="411" t="str">
        <f ca="1">IF(Calc2!$K$13=0,"",IF(VLOOKUP(Calc2!B6,Calc2!$C$4:$E$12,3,0)=MAX(M$22:M23),VLOOKUP(Calc2!B6,Calc2!$C$4:$E$12,3,0),Calc2!B6))</f>
        <v/>
      </c>
      <c r="N24" s="412" t="str">
        <f ca="1">IF(Calc1!$F$14&lt;3,"",IF(Calc2!$K$13=0,Calc2!$Q66,VLOOKUP(Calc2!B6,Calc2!$C$4:$N$12,4,0)))</f>
        <v>Thun 13_2</v>
      </c>
      <c r="O24" s="212" t="str">
        <f ca="1">IF(Calc2!$K$13=0,"",VLOOKUP(Calc2!B6,Calc2!$C$4:$N$12,9,0))</f>
        <v/>
      </c>
      <c r="P24" s="193" t="str">
        <f ca="1">IF(Calc2!$K$13=0,"",VLOOKUP(Calc2!B6,Calc2!$C$4:$N$12,10,0))</f>
        <v/>
      </c>
      <c r="Q24" s="193" t="str">
        <f ca="1">IF(Calc2!$K$13=0,"",VLOOKUP(Calc2!B6,Calc2!$C$4:$N$12,11,0))</f>
        <v/>
      </c>
      <c r="R24" s="213" t="str">
        <f ca="1">IF(Calc2!$K$13=0,"",VLOOKUP(Calc2!B6,Calc2!$C$4:$N$12,12,0))</f>
        <v/>
      </c>
      <c r="S24" s="214" t="str">
        <f ca="1">IF(Calc2!$K$13=0,"",VLOOKUP(Calc2!B6,Calc2!$C$4:$N$12,5,0))</f>
        <v/>
      </c>
      <c r="T24" s="215" t="str">
        <f>Sprache!$E$71</f>
        <v>:</v>
      </c>
      <c r="U24" s="216" t="str">
        <f ca="1">IF(Calc2!$K$13=0,"",VLOOKUP(Calc2!B6,Calc2!$C$4:$N$12,6,0))</f>
        <v/>
      </c>
      <c r="V24" s="212" t="str">
        <f ca="1">IF(Calc2!$K$13=0,"",VLOOKUP(Calc2!B6,Calc2!$C$4:$N$12,7,0))</f>
        <v/>
      </c>
      <c r="W24" s="217" t="str">
        <f ca="1">IF(Calc2!$K$13=0,"",VLOOKUP(Calc2!B6,Calc2!$C$4:$N$12,8,0))</f>
        <v/>
      </c>
      <c r="X24" s="218" t="str">
        <f ca="1">IFERROR(VLOOKUP($N24&amp;X$21,Calc2!$Z$64:$AB$207,3,0),"")</f>
        <v/>
      </c>
      <c r="Y24" s="193" t="str">
        <f ca="1">IFERROR(VLOOKUP($N24&amp;Y$21,Calc2!$Z$64:$AB$207,3,0),"")</f>
        <v/>
      </c>
      <c r="Z24" s="219"/>
      <c r="AA24" s="193" t="str">
        <f ca="1">IFERROR(VLOOKUP($N24&amp;AA$21,Calc2!$Z$64:$AB$207,3,0),"")</f>
        <v/>
      </c>
      <c r="AB24" s="193" t="str">
        <f ca="1">IFERROR(VLOOKUP($N24&amp;AB$21,Calc2!$Z$64:$AB$207,3,0),"")</f>
        <v/>
      </c>
      <c r="AC24" s="220" t="str">
        <f ca="1">IFERROR(VLOOKUP($N24&amp;AC$21,Calc2!$Z$64:$AB$207,3,0),"")</f>
        <v/>
      </c>
      <c r="AD24" s="221" t="str">
        <f t="shared" ca="1" si="1"/>
        <v>Thun 13_2</v>
      </c>
      <c r="AG24" s="447" t="s">
        <v>207</v>
      </c>
      <c r="AH24" s="449" t="str">
        <f>IF(Planung!$C28="","",Planung!$C28)</f>
        <v>Thun 13_2</v>
      </c>
      <c r="AI24" s="458"/>
    </row>
    <row r="25" spans="2:35" ht="24" customHeight="1" x14ac:dyDescent="0.3">
      <c r="B25" s="474">
        <f ca="1">Planung!$E19</f>
        <v>14</v>
      </c>
      <c r="C25" s="481">
        <f ca="1">Planung!$F19</f>
        <v>0.41666666666666663</v>
      </c>
      <c r="D25" s="482">
        <f ca="1">Planung!$G19</f>
        <v>2</v>
      </c>
      <c r="E25" s="482" t="str">
        <f ca="1">Planung!$H19</f>
        <v>B</v>
      </c>
      <c r="F25" s="486" t="str">
        <f ca="1">Planung!$L19</f>
        <v>Thun 13_1</v>
      </c>
      <c r="G25" s="215" t="s">
        <v>5</v>
      </c>
      <c r="H25" s="489" t="str">
        <f ca="1">Planung!$N19</f>
        <v>Burgdorf 11</v>
      </c>
      <c r="I25" s="477"/>
      <c r="J25" s="469" t="str">
        <f>Sprache!$E$71</f>
        <v>:</v>
      </c>
      <c r="K25" s="470"/>
      <c r="M25" s="411" t="str">
        <f ca="1">IF(Calc2!$K$13=0,"",IF(VLOOKUP(Calc2!B7,Calc2!$C$4:$E$12,3,0)=MAX(M$22:M24),VLOOKUP(Calc2!B7,Calc2!$C$4:$E$12,3,0),Calc2!B7))</f>
        <v/>
      </c>
      <c r="N25" s="412" t="str">
        <f ca="1">IF(Calc1!$F$14&lt;3,"",IF(Calc2!$K$13=0,Calc2!$Q67,VLOOKUP(Calc2!B7,Calc2!$C$4:$N$12,4,0)))</f>
        <v>Burgdorf 11</v>
      </c>
      <c r="O25" s="212" t="str">
        <f ca="1">IF(Calc2!$K$13=0,"",VLOOKUP(Calc2!B7,Calc2!$C$4:$N$12,9,0))</f>
        <v/>
      </c>
      <c r="P25" s="193" t="str">
        <f ca="1">IF(Calc2!$K$13=0,"",VLOOKUP(Calc2!B7,Calc2!$C$4:$N$12,10,0))</f>
        <v/>
      </c>
      <c r="Q25" s="193" t="str">
        <f ca="1">IF(Calc2!$K$13=0,"",VLOOKUP(Calc2!B7,Calc2!$C$4:$N$12,11,0))</f>
        <v/>
      </c>
      <c r="R25" s="213" t="str">
        <f ca="1">IF(Calc2!$K$13=0,"",VLOOKUP(Calc2!B7,Calc2!$C$4:$N$12,12,0))</f>
        <v/>
      </c>
      <c r="S25" s="214" t="str">
        <f ca="1">IF(Calc2!$K$13=0,"",VLOOKUP(Calc2!B7,Calc2!$C$4:$N$12,5,0))</f>
        <v/>
      </c>
      <c r="T25" s="215" t="str">
        <f>Sprache!$E$71</f>
        <v>:</v>
      </c>
      <c r="U25" s="216" t="str">
        <f ca="1">IF(Calc2!$K$13=0,"",VLOOKUP(Calc2!B7,Calc2!$C$4:$N$12,6,0))</f>
        <v/>
      </c>
      <c r="V25" s="212" t="str">
        <f ca="1">IF(Calc2!$K$13=0,"",VLOOKUP(Calc2!B7,Calc2!$C$4:$N$12,7,0))</f>
        <v/>
      </c>
      <c r="W25" s="217" t="str">
        <f ca="1">IF(Calc2!$K$13=0,"",VLOOKUP(Calc2!B7,Calc2!$C$4:$N$12,8,0))</f>
        <v/>
      </c>
      <c r="X25" s="218" t="str">
        <f ca="1">IFERROR(VLOOKUP($N25&amp;X$21,Calc2!$Z$64:$AB$207,3,0),"")</f>
        <v/>
      </c>
      <c r="Y25" s="193" t="str">
        <f ca="1">IFERROR(VLOOKUP($N25&amp;Y$21,Calc2!$Z$64:$AB$207,3,0),"")</f>
        <v/>
      </c>
      <c r="Z25" s="193" t="str">
        <f ca="1">IFERROR(VLOOKUP($N25&amp;Z$21,Calc2!$Z$64:$AB$207,3,0),"")</f>
        <v/>
      </c>
      <c r="AA25" s="219"/>
      <c r="AB25" s="193" t="str">
        <f ca="1">IFERROR(VLOOKUP($N25&amp;AB$21,Calc2!$Z$64:$AB$207,3,0),"")</f>
        <v/>
      </c>
      <c r="AC25" s="220" t="str">
        <f ca="1">IFERROR(VLOOKUP($N25&amp;AC$21,Calc2!$Z$64:$AB$207,3,0),"")</f>
        <v/>
      </c>
      <c r="AD25" s="221" t="str">
        <f t="shared" ca="1" si="1"/>
        <v>Burgdorf 11</v>
      </c>
      <c r="AG25" s="447" t="s">
        <v>213</v>
      </c>
      <c r="AH25" s="449" t="str">
        <f>IF(Planung!$C30="","",Planung!$C30)</f>
        <v>Burgdorf 11</v>
      </c>
      <c r="AI25" s="458"/>
    </row>
    <row r="26" spans="2:35" ht="24" customHeight="1" x14ac:dyDescent="0.3">
      <c r="B26" s="474">
        <f ca="1">Planung!$E20</f>
        <v>15</v>
      </c>
      <c r="C26" s="481">
        <f ca="1">Planung!$F20</f>
        <v>0.43055555555555552</v>
      </c>
      <c r="D26" s="482">
        <f ca="1">Planung!$G20</f>
        <v>1</v>
      </c>
      <c r="E26" s="482" t="str">
        <f ca="1">Planung!$H20</f>
        <v>A</v>
      </c>
      <c r="F26" s="486" t="str">
        <f ca="1">Planung!$L20</f>
        <v>Thun</v>
      </c>
      <c r="G26" s="215" t="s">
        <v>5</v>
      </c>
      <c r="H26" s="489" t="str">
        <f ca="1">Planung!$N20</f>
        <v>Langenthal 1</v>
      </c>
      <c r="I26" s="477"/>
      <c r="J26" s="469" t="str">
        <f>Sprache!$E$71</f>
        <v>:</v>
      </c>
      <c r="K26" s="470"/>
      <c r="M26" s="411" t="str">
        <f ca="1">IF(Calc2!$K$13=0,"",IF(VLOOKUP(Calc2!B8,Calc2!$C$4:$E$12,3,0)=MAX(M$22:M25),VLOOKUP(Calc2!B8,Calc2!$C$4:$E$12,3,0),Calc2!B8))</f>
        <v/>
      </c>
      <c r="N26" s="412" t="str">
        <f ca="1">IF(Calc1!$F$14&lt;3,"",IF(Calc2!$K$13=0,Calc2!$Q68,VLOOKUP(Calc2!B8,Calc2!$C$4:$N$12,4,0)))</f>
        <v>Langenthal 11</v>
      </c>
      <c r="O26" s="212" t="str">
        <f ca="1">IF(Calc2!$K$13=0,"",VLOOKUP(Calc2!B8,Calc2!$C$4:$N$12,9,0))</f>
        <v/>
      </c>
      <c r="P26" s="193" t="str">
        <f ca="1">IF(Calc2!$K$13=0,"",VLOOKUP(Calc2!B8,Calc2!$C$4:$N$12,10,0))</f>
        <v/>
      </c>
      <c r="Q26" s="193" t="str">
        <f ca="1">IF(Calc2!$K$13=0,"",VLOOKUP(Calc2!B8,Calc2!$C$4:$N$12,11,0))</f>
        <v/>
      </c>
      <c r="R26" s="213" t="str">
        <f ca="1">IF(Calc2!$K$13=0,"",VLOOKUP(Calc2!B8,Calc2!$C$4:$N$12,12,0))</f>
        <v/>
      </c>
      <c r="S26" s="214" t="str">
        <f ca="1">IF(Calc2!$K$13=0,"",VLOOKUP(Calc2!B8,Calc2!$C$4:$N$12,5,0))</f>
        <v/>
      </c>
      <c r="T26" s="215" t="str">
        <f>Sprache!$E$71</f>
        <v>:</v>
      </c>
      <c r="U26" s="216" t="str">
        <f ca="1">IF(Calc2!$K$13=0,"",VLOOKUP(Calc2!B8,Calc2!$C$4:$N$12,6,0))</f>
        <v/>
      </c>
      <c r="V26" s="212" t="str">
        <f ca="1">IF(Calc2!$K$13=0,"",VLOOKUP(Calc2!B8,Calc2!$C$4:$N$12,7,0))</f>
        <v/>
      </c>
      <c r="W26" s="217" t="str">
        <f ca="1">IF(Calc2!$K$13=0,"",VLOOKUP(Calc2!B8,Calc2!$C$4:$N$12,8,0))</f>
        <v/>
      </c>
      <c r="X26" s="218" t="str">
        <f ca="1">IFERROR(VLOOKUP($N26&amp;X$21,Calc2!$Z$64:$AB$207,3,0),"")</f>
        <v/>
      </c>
      <c r="Y26" s="193" t="str">
        <f ca="1">IFERROR(VLOOKUP($N26&amp;Y$21,Calc2!$Z$64:$AB$207,3,0),"")</f>
        <v/>
      </c>
      <c r="Z26" s="193" t="str">
        <f ca="1">IFERROR(VLOOKUP($N26&amp;Z$21,Calc2!$Z$64:$AB$207,3,0),"")</f>
        <v/>
      </c>
      <c r="AA26" s="193" t="str">
        <f ca="1">IFERROR(VLOOKUP($N26&amp;AA$21,Calc2!$Z$64:$AB$207,3,0),"")</f>
        <v/>
      </c>
      <c r="AB26" s="219"/>
      <c r="AC26" s="220" t="str">
        <f ca="1">IFERROR(VLOOKUP($N26&amp;AC$21,Calc2!$Z$64:$AB$207,3,0),"")</f>
        <v/>
      </c>
      <c r="AD26" s="221" t="str">
        <f t="shared" ca="1" si="1"/>
        <v>Langenthal 11</v>
      </c>
      <c r="AG26" s="447" t="s">
        <v>215</v>
      </c>
      <c r="AH26" s="449" t="str">
        <f>IF(Planung!$C32="","",Planung!$C32)</f>
        <v>Langenthal 11</v>
      </c>
      <c r="AI26" s="458"/>
    </row>
    <row r="27" spans="2:35" ht="24" customHeight="1" thickBot="1" x14ac:dyDescent="0.35">
      <c r="B27" s="474">
        <f ca="1">Planung!$E21</f>
        <v>16</v>
      </c>
      <c r="C27" s="481">
        <f ca="1">Planung!$F21</f>
        <v>0.43055555555555552</v>
      </c>
      <c r="D27" s="482">
        <f ca="1">Planung!$G21</f>
        <v>2</v>
      </c>
      <c r="E27" s="482" t="str">
        <f ca="1">Planung!$H21</f>
        <v>B</v>
      </c>
      <c r="F27" s="486" t="str">
        <f ca="1">Planung!$L21</f>
        <v>Thun 13_2</v>
      </c>
      <c r="G27" s="215" t="s">
        <v>5</v>
      </c>
      <c r="H27" s="489" t="str">
        <f ca="1">Planung!$N21</f>
        <v>Langenthal 13</v>
      </c>
      <c r="I27" s="477"/>
      <c r="J27" s="469" t="str">
        <f>Sprache!$E$71</f>
        <v>:</v>
      </c>
      <c r="K27" s="470"/>
      <c r="M27" s="413" t="str">
        <f ca="1">IF(Calc2!$K$13=0,"",IF(VLOOKUP(Calc2!B9,Calc2!$C$4:$E$12,3,0)=MAX(M$22:M26),VLOOKUP(Calc2!B9,Calc2!$C$4:$E$12,3,0),Calc2!B9))</f>
        <v/>
      </c>
      <c r="N27" s="414" t="str">
        <f ca="1">IF(Calc1!$F$14&lt;3,"",IF(Calc2!$K$13=0,Calc2!$Q69,VLOOKUP(Calc2!B9,Calc2!$C$4:$N$12,4,0)))</f>
        <v/>
      </c>
      <c r="O27" s="222" t="str">
        <f ca="1">IF(Calc2!$K$13=0,"",VLOOKUP(Calc2!B9,Calc2!$C$4:$N$12,9,0))</f>
        <v/>
      </c>
      <c r="P27" s="223" t="str">
        <f ca="1">IF(Calc2!$K$13=0,"",VLOOKUP(Calc2!B9,Calc2!$C$4:$N$12,10,0))</f>
        <v/>
      </c>
      <c r="Q27" s="223" t="str">
        <f ca="1">IF(Calc2!$K$13=0,"",VLOOKUP(Calc2!B9,Calc2!$C$4:$N$12,11,0))</f>
        <v/>
      </c>
      <c r="R27" s="224" t="str">
        <f ca="1">IF(Calc2!$K$13=0,"",VLOOKUP(Calc2!B9,Calc2!$C$4:$N$12,12,0))</f>
        <v/>
      </c>
      <c r="S27" s="225" t="str">
        <f ca="1">IF(Calc2!$K$13=0,"",VLOOKUP(Calc2!B9,Calc2!$C$4:$N$12,5,0))</f>
        <v/>
      </c>
      <c r="T27" s="226" t="str">
        <f>Sprache!$E$71</f>
        <v>:</v>
      </c>
      <c r="U27" s="227" t="str">
        <f ca="1">IF(Calc2!$K$13=0,"",VLOOKUP(Calc2!B9,Calc2!$C$4:$N$12,6,0))</f>
        <v/>
      </c>
      <c r="V27" s="222" t="str">
        <f ca="1">IF(Calc2!$K$13=0,"",VLOOKUP(Calc2!B9,Calc2!$C$4:$N$12,7,0))</f>
        <v/>
      </c>
      <c r="W27" s="228" t="str">
        <f ca="1">IF(Calc2!$K$13=0,"",VLOOKUP(Calc2!B9,Calc2!$C$4:$N$12,8,0))</f>
        <v/>
      </c>
      <c r="X27" s="229" t="str">
        <f ca="1">IFERROR(VLOOKUP($N27&amp;X$21,Calc2!$Z$64:$AB$207,3,0),"")</f>
        <v/>
      </c>
      <c r="Y27" s="223" t="str">
        <f ca="1">IFERROR(VLOOKUP($N27&amp;Y$21,Calc2!$Z$64:$AB$207,3,0),"")</f>
        <v/>
      </c>
      <c r="Z27" s="223" t="str">
        <f ca="1">IFERROR(VLOOKUP($N27&amp;Z$21,Calc2!$Z$64:$AB$207,3,0),"")</f>
        <v/>
      </c>
      <c r="AA27" s="223" t="str">
        <f ca="1">IFERROR(VLOOKUP($N27&amp;AA$21,Calc2!$Z$64:$AB$207,3,0),"")</f>
        <v/>
      </c>
      <c r="AB27" s="223" t="str">
        <f ca="1">IFERROR(VLOOKUP($N27&amp;AB$21,Calc2!$Z$64:$AB$207,3,0),"")</f>
        <v/>
      </c>
      <c r="AC27" s="230"/>
      <c r="AD27" s="314" t="str">
        <f t="shared" ca="1" si="1"/>
        <v/>
      </c>
      <c r="AG27" s="448" t="s">
        <v>217</v>
      </c>
      <c r="AH27" s="450" t="str">
        <f>IF(Planung!$C34="","",Planung!$C34)</f>
        <v/>
      </c>
      <c r="AI27" s="459"/>
    </row>
    <row r="28" spans="2:35" ht="24" customHeight="1" thickTop="1" x14ac:dyDescent="0.3">
      <c r="B28" s="474">
        <f ca="1">Planung!$E22</f>
        <v>17</v>
      </c>
      <c r="C28" s="481">
        <f ca="1">Planung!$F22</f>
        <v>0.44444444444444442</v>
      </c>
      <c r="D28" s="482">
        <f ca="1">Planung!$G22</f>
        <v>1</v>
      </c>
      <c r="E28" s="482" t="str">
        <f ca="1">Planung!$H22</f>
        <v>A</v>
      </c>
      <c r="F28" s="486" t="str">
        <f ca="1">Planung!$L22</f>
        <v>Murten 2</v>
      </c>
      <c r="G28" s="215" t="s">
        <v>5</v>
      </c>
      <c r="H28" s="489" t="str">
        <f ca="1">Planung!$N22</f>
        <v>Langenthal 2</v>
      </c>
      <c r="I28" s="477"/>
      <c r="J28" s="469" t="str">
        <f>Sprache!$E$71</f>
        <v>:</v>
      </c>
      <c r="K28" s="470"/>
    </row>
    <row r="29" spans="2:35" ht="24" customHeight="1" x14ac:dyDescent="0.3">
      <c r="B29" s="474">
        <f ca="1">Planung!$E23</f>
        <v>18</v>
      </c>
      <c r="C29" s="481">
        <f ca="1">Planung!$F23</f>
        <v>0.44444444444444442</v>
      </c>
      <c r="D29" s="482">
        <f ca="1">Planung!$G23</f>
        <v>2</v>
      </c>
      <c r="E29" s="482" t="str">
        <f ca="1">Planung!$H23</f>
        <v>B</v>
      </c>
      <c r="F29" s="486" t="str">
        <f ca="1">Planung!$L23</f>
        <v>Burgdorf 11</v>
      </c>
      <c r="G29" s="215" t="s">
        <v>5</v>
      </c>
      <c r="H29" s="489" t="str">
        <f ca="1">Planung!$N23</f>
        <v>Langenthal 11</v>
      </c>
      <c r="I29" s="477"/>
      <c r="J29" s="469" t="str">
        <f>Sprache!$E$71</f>
        <v>:</v>
      </c>
      <c r="K29" s="470"/>
    </row>
    <row r="30" spans="2:35" ht="24" customHeight="1" x14ac:dyDescent="0.3">
      <c r="B30" s="474">
        <f ca="1">Planung!$E24</f>
        <v>19</v>
      </c>
      <c r="C30" s="481">
        <f ca="1">Planung!$F24</f>
        <v>0.45833333333333331</v>
      </c>
      <c r="D30" s="482">
        <f ca="1">Planung!$G24</f>
        <v>1</v>
      </c>
      <c r="E30" s="482" t="str">
        <f ca="1">Planung!$H24</f>
        <v>A</v>
      </c>
      <c r="F30" s="486" t="str">
        <f ca="1">Planung!$L24</f>
        <v>Langenthal 1</v>
      </c>
      <c r="G30" s="215" t="s">
        <v>5</v>
      </c>
      <c r="H30" s="489" t="str">
        <f ca="1">Planung!$N24</f>
        <v>Murten 1</v>
      </c>
      <c r="I30" s="477"/>
      <c r="J30" s="469" t="str">
        <f>Sprache!$E$71</f>
        <v>:</v>
      </c>
      <c r="K30" s="470"/>
      <c r="M30" s="647" t="str">
        <f>Sprache!$E$40</f>
        <v>Ende der Vorrunde:</v>
      </c>
      <c r="N30" s="647"/>
      <c r="O30" s="647"/>
      <c r="P30" s="647"/>
      <c r="Q30" s="647"/>
      <c r="R30" s="647"/>
      <c r="S30" s="647"/>
      <c r="T30" s="647"/>
      <c r="U30" s="647"/>
      <c r="V30" s="647"/>
      <c r="W30" s="646">
        <f ca="1">Planung!$R$13</f>
        <v>0.46875</v>
      </c>
      <c r="X30" s="646"/>
      <c r="Y30" s="646"/>
      <c r="Z30" s="646"/>
      <c r="AA30" s="646"/>
      <c r="AB30" s="646"/>
      <c r="AC30" s="646"/>
      <c r="AD30" s="646"/>
    </row>
    <row r="31" spans="2:35" ht="24" customHeight="1" x14ac:dyDescent="0.3">
      <c r="B31" s="474">
        <f ca="1">Planung!$E25</f>
        <v>20</v>
      </c>
      <c r="C31" s="481">
        <f ca="1">Planung!$F25</f>
        <v>0.45833333333333331</v>
      </c>
      <c r="D31" s="482">
        <f ca="1">Planung!$G25</f>
        <v>2</v>
      </c>
      <c r="E31" s="482" t="str">
        <f ca="1">Planung!$H25</f>
        <v>B</v>
      </c>
      <c r="F31" s="486" t="str">
        <f ca="1">Planung!$L25</f>
        <v>Langenthal 13</v>
      </c>
      <c r="G31" s="215" t="s">
        <v>5</v>
      </c>
      <c r="H31" s="489" t="str">
        <f ca="1">Planung!$N25</f>
        <v>Thun 13_1</v>
      </c>
      <c r="I31" s="477"/>
      <c r="J31" s="469" t="str">
        <f>Sprache!$E$71</f>
        <v>:</v>
      </c>
      <c r="K31" s="470"/>
    </row>
    <row r="32" spans="2:35" ht="24" customHeight="1" x14ac:dyDescent="0.6">
      <c r="B32" s="474" t="str">
        <f>Planung!$E26</f>
        <v/>
      </c>
      <c r="C32" s="481" t="str">
        <f>Planung!$F26</f>
        <v/>
      </c>
      <c r="D32" s="482" t="str">
        <f>Planung!$G26</f>
        <v/>
      </c>
      <c r="E32" s="482" t="str">
        <f ca="1">Planung!$H26</f>
        <v/>
      </c>
      <c r="F32" s="486" t="str">
        <f ca="1">Planung!$L26</f>
        <v/>
      </c>
      <c r="G32" s="215" t="s">
        <v>5</v>
      </c>
      <c r="H32" s="489" t="str">
        <f ca="1">Planung!$N26</f>
        <v/>
      </c>
      <c r="I32" s="477"/>
      <c r="J32" s="469" t="str">
        <f>Sprache!$E$71</f>
        <v>:</v>
      </c>
      <c r="K32" s="470"/>
      <c r="X32" s="319"/>
      <c r="Y32" s="319"/>
      <c r="Z32" s="319"/>
      <c r="AA32" s="319"/>
      <c r="AB32" s="319"/>
      <c r="AC32" s="319"/>
    </row>
    <row r="33" spans="2:30" ht="24" customHeight="1" x14ac:dyDescent="0.3">
      <c r="B33" s="474" t="str">
        <f>Planung!$E27</f>
        <v/>
      </c>
      <c r="C33" s="481" t="str">
        <f>Planung!$F27</f>
        <v/>
      </c>
      <c r="D33" s="482" t="str">
        <f>Planung!$G27</f>
        <v/>
      </c>
      <c r="E33" s="482" t="str">
        <f ca="1">Planung!$H27</f>
        <v/>
      </c>
      <c r="F33" s="486" t="str">
        <f ca="1">Planung!$L27</f>
        <v/>
      </c>
      <c r="G33" s="215" t="s">
        <v>5</v>
      </c>
      <c r="H33" s="489" t="str">
        <f ca="1">Planung!$N27</f>
        <v/>
      </c>
      <c r="I33" s="477"/>
      <c r="J33" s="469" t="str">
        <f>Sprache!$E$71</f>
        <v>:</v>
      </c>
      <c r="K33" s="470"/>
      <c r="M33" s="268"/>
    </row>
    <row r="34" spans="2:30" ht="24" customHeight="1" x14ac:dyDescent="0.3">
      <c r="B34" s="474" t="str">
        <f>Planung!$E28</f>
        <v/>
      </c>
      <c r="C34" s="481" t="str">
        <f>Planung!$F28</f>
        <v/>
      </c>
      <c r="D34" s="482" t="str">
        <f>Planung!$G28</f>
        <v/>
      </c>
      <c r="E34" s="482" t="str">
        <f ca="1">Planung!$H28</f>
        <v/>
      </c>
      <c r="F34" s="486" t="str">
        <f ca="1">Planung!$L28</f>
        <v/>
      </c>
      <c r="G34" s="215" t="s">
        <v>5</v>
      </c>
      <c r="H34" s="489" t="str">
        <f ca="1">Planung!$N28</f>
        <v/>
      </c>
      <c r="I34" s="477"/>
      <c r="J34" s="469" t="str">
        <f>Sprache!$E$71</f>
        <v>:</v>
      </c>
      <c r="K34" s="470"/>
      <c r="M34" s="194"/>
      <c r="N34" s="194"/>
      <c r="O34" s="194"/>
      <c r="P34" s="194"/>
      <c r="Q34" s="194"/>
      <c r="R34" s="194"/>
      <c r="S34" s="194"/>
      <c r="T34" s="194"/>
      <c r="U34" s="194"/>
      <c r="V34" s="194"/>
      <c r="W34" s="194"/>
      <c r="X34" s="269"/>
      <c r="Y34" s="269"/>
      <c r="Z34" s="269"/>
      <c r="AA34" s="269"/>
      <c r="AB34" s="269"/>
      <c r="AC34" s="269"/>
      <c r="AD34" s="195"/>
    </row>
    <row r="35" spans="2:30" ht="24" customHeight="1" x14ac:dyDescent="0.3">
      <c r="B35" s="474" t="str">
        <f>Planung!$E29</f>
        <v/>
      </c>
      <c r="C35" s="481" t="str">
        <f>Planung!$F29</f>
        <v/>
      </c>
      <c r="D35" s="482" t="str">
        <f>Planung!$G29</f>
        <v/>
      </c>
      <c r="E35" s="482" t="str">
        <f ca="1">Planung!$H29</f>
        <v/>
      </c>
      <c r="F35" s="486" t="str">
        <f ca="1">Planung!$L29</f>
        <v/>
      </c>
      <c r="G35" s="215" t="s">
        <v>5</v>
      </c>
      <c r="H35" s="489" t="str">
        <f ca="1">Planung!$N29</f>
        <v/>
      </c>
      <c r="I35" s="477"/>
      <c r="J35" s="469" t="str">
        <f>Sprache!$E$71</f>
        <v>:</v>
      </c>
      <c r="K35" s="470"/>
      <c r="M35" s="318"/>
      <c r="N35" s="318"/>
      <c r="O35" s="270"/>
      <c r="P35" s="270"/>
      <c r="Q35" s="270"/>
      <c r="R35" s="270"/>
      <c r="S35" s="317"/>
      <c r="T35" s="317"/>
      <c r="U35" s="317"/>
      <c r="V35" s="270"/>
      <c r="W35" s="270"/>
      <c r="X35" s="271"/>
      <c r="Y35" s="271"/>
      <c r="Z35" s="271"/>
      <c r="AA35" s="271"/>
      <c r="AB35" s="271"/>
      <c r="AC35" s="271"/>
      <c r="AD35" s="195"/>
    </row>
    <row r="36" spans="2:30" ht="24" customHeight="1" x14ac:dyDescent="0.3">
      <c r="B36" s="474" t="str">
        <f>Planung!$E30</f>
        <v/>
      </c>
      <c r="C36" s="481" t="str">
        <f>Planung!$F30</f>
        <v/>
      </c>
      <c r="D36" s="482" t="str">
        <f>Planung!$G30</f>
        <v/>
      </c>
      <c r="E36" s="482" t="str">
        <f ca="1">Planung!$H30</f>
        <v/>
      </c>
      <c r="F36" s="486" t="str">
        <f ca="1">Planung!$L30</f>
        <v/>
      </c>
      <c r="G36" s="215" t="s">
        <v>5</v>
      </c>
      <c r="H36" s="489" t="str">
        <f ca="1">Planung!$N30</f>
        <v/>
      </c>
      <c r="I36" s="477"/>
      <c r="J36" s="469" t="str">
        <f>Sprache!$E$71</f>
        <v>:</v>
      </c>
      <c r="K36" s="470"/>
      <c r="M36" s="194"/>
      <c r="N36" s="272"/>
      <c r="O36" s="273"/>
      <c r="P36" s="273"/>
      <c r="Q36" s="273"/>
      <c r="R36" s="273"/>
      <c r="S36" s="274"/>
      <c r="T36" s="273"/>
      <c r="U36" s="272"/>
      <c r="V36" s="273"/>
      <c r="W36" s="275"/>
      <c r="X36" s="273"/>
      <c r="Y36" s="273"/>
      <c r="Z36" s="273"/>
      <c r="AA36" s="273"/>
      <c r="AB36" s="273"/>
      <c r="AC36" s="273"/>
      <c r="AD36" s="272"/>
    </row>
    <row r="37" spans="2:30" ht="24" customHeight="1" x14ac:dyDescent="0.3">
      <c r="B37" s="474" t="str">
        <f>Planung!$E31</f>
        <v/>
      </c>
      <c r="C37" s="481" t="str">
        <f>Planung!$F31</f>
        <v/>
      </c>
      <c r="D37" s="482" t="str">
        <f>Planung!$G31</f>
        <v/>
      </c>
      <c r="E37" s="482" t="str">
        <f ca="1">Planung!$H31</f>
        <v/>
      </c>
      <c r="F37" s="486" t="str">
        <f ca="1">Planung!$L31</f>
        <v/>
      </c>
      <c r="G37" s="215" t="s">
        <v>5</v>
      </c>
      <c r="H37" s="489" t="str">
        <f ca="1">Planung!$N31</f>
        <v/>
      </c>
      <c r="I37" s="477"/>
      <c r="J37" s="469" t="str">
        <f>Sprache!$E$71</f>
        <v>:</v>
      </c>
      <c r="K37" s="470"/>
      <c r="M37" s="194"/>
      <c r="N37" s="272"/>
      <c r="O37" s="273"/>
      <c r="P37" s="273"/>
      <c r="Q37" s="273"/>
      <c r="R37" s="273"/>
      <c r="S37" s="274"/>
      <c r="T37" s="273"/>
      <c r="U37" s="272"/>
      <c r="V37" s="273"/>
      <c r="W37" s="275"/>
      <c r="X37" s="273"/>
      <c r="Y37" s="273"/>
      <c r="Z37" s="273"/>
      <c r="AA37" s="273"/>
      <c r="AB37" s="273"/>
      <c r="AC37" s="273"/>
      <c r="AD37" s="272"/>
    </row>
    <row r="38" spans="2:30" ht="24" customHeight="1" x14ac:dyDescent="0.3">
      <c r="B38" s="474" t="str">
        <f>Planung!$E32</f>
        <v/>
      </c>
      <c r="C38" s="481" t="str">
        <f>Planung!$F32</f>
        <v/>
      </c>
      <c r="D38" s="482" t="str">
        <f>Planung!$G32</f>
        <v/>
      </c>
      <c r="E38" s="482" t="str">
        <f ca="1">Planung!$H32</f>
        <v/>
      </c>
      <c r="F38" s="486" t="str">
        <f ca="1">Planung!$L32</f>
        <v/>
      </c>
      <c r="G38" s="215" t="s">
        <v>5</v>
      </c>
      <c r="H38" s="489" t="str">
        <f ca="1">Planung!$N32</f>
        <v/>
      </c>
      <c r="I38" s="477"/>
      <c r="J38" s="469" t="str">
        <f>Sprache!$E$71</f>
        <v>:</v>
      </c>
      <c r="K38" s="470"/>
      <c r="M38" s="194"/>
      <c r="N38" s="272"/>
      <c r="O38" s="273"/>
      <c r="P38" s="273"/>
      <c r="Q38" s="273"/>
      <c r="R38" s="273"/>
      <c r="S38" s="274"/>
      <c r="T38" s="273"/>
      <c r="U38" s="272"/>
      <c r="V38" s="273"/>
      <c r="W38" s="275"/>
      <c r="X38" s="273"/>
      <c r="Y38" s="273"/>
      <c r="Z38" s="273"/>
      <c r="AA38" s="273"/>
      <c r="AB38" s="273"/>
      <c r="AC38" s="273"/>
      <c r="AD38" s="272"/>
    </row>
    <row r="39" spans="2:30" ht="24" customHeight="1" x14ac:dyDescent="0.3">
      <c r="B39" s="474" t="str">
        <f>Planung!$E33</f>
        <v/>
      </c>
      <c r="C39" s="481" t="str">
        <f>Planung!$F33</f>
        <v/>
      </c>
      <c r="D39" s="482" t="str">
        <f>Planung!$G33</f>
        <v/>
      </c>
      <c r="E39" s="482" t="str">
        <f ca="1">Planung!$H33</f>
        <v/>
      </c>
      <c r="F39" s="486" t="str">
        <f ca="1">Planung!$L33</f>
        <v/>
      </c>
      <c r="G39" s="215" t="s">
        <v>5</v>
      </c>
      <c r="H39" s="489" t="str">
        <f ca="1">Planung!$N33</f>
        <v/>
      </c>
      <c r="I39" s="477"/>
      <c r="J39" s="469" t="str">
        <f>Sprache!$E$71</f>
        <v>:</v>
      </c>
      <c r="K39" s="470"/>
      <c r="M39" s="194"/>
      <c r="N39" s="272"/>
      <c r="O39" s="273"/>
      <c r="P39" s="273"/>
      <c r="Q39" s="273"/>
      <c r="R39" s="273"/>
      <c r="S39" s="274"/>
      <c r="T39" s="273"/>
      <c r="U39" s="272"/>
      <c r="V39" s="273"/>
      <c r="W39" s="275"/>
      <c r="X39" s="273"/>
      <c r="Y39" s="273"/>
      <c r="Z39" s="273"/>
      <c r="AA39" s="273"/>
      <c r="AB39" s="273"/>
      <c r="AC39" s="273"/>
      <c r="AD39" s="272"/>
    </row>
    <row r="40" spans="2:30" ht="24" customHeight="1" x14ac:dyDescent="0.3">
      <c r="B40" s="474" t="str">
        <f>Planung!$E34</f>
        <v/>
      </c>
      <c r="C40" s="481" t="str">
        <f>Planung!$F34</f>
        <v/>
      </c>
      <c r="D40" s="482" t="str">
        <f>Planung!$G34</f>
        <v/>
      </c>
      <c r="E40" s="482" t="str">
        <f ca="1">Planung!$H34</f>
        <v/>
      </c>
      <c r="F40" s="486" t="str">
        <f ca="1">Planung!$L34</f>
        <v/>
      </c>
      <c r="G40" s="215" t="s">
        <v>5</v>
      </c>
      <c r="H40" s="489" t="str">
        <f ca="1">Planung!$N34</f>
        <v/>
      </c>
      <c r="I40" s="477"/>
      <c r="J40" s="469" t="str">
        <f>Sprache!$E$71</f>
        <v>:</v>
      </c>
      <c r="K40" s="470"/>
      <c r="M40" s="194"/>
      <c r="N40" s="272"/>
      <c r="O40" s="273"/>
      <c r="P40" s="273"/>
      <c r="Q40" s="273"/>
      <c r="R40" s="273"/>
      <c r="S40" s="274"/>
      <c r="T40" s="273"/>
      <c r="U40" s="272"/>
      <c r="V40" s="273"/>
      <c r="W40" s="275"/>
      <c r="X40" s="273"/>
      <c r="Y40" s="273"/>
      <c r="Z40" s="273"/>
      <c r="AA40" s="273"/>
      <c r="AB40" s="273"/>
      <c r="AC40" s="273"/>
      <c r="AD40" s="272"/>
    </row>
    <row r="41" spans="2:30" ht="24" customHeight="1" thickBot="1" x14ac:dyDescent="0.35">
      <c r="B41" s="475" t="str">
        <f>Planung!$E35</f>
        <v/>
      </c>
      <c r="C41" s="483" t="str">
        <f>Planung!$F35</f>
        <v/>
      </c>
      <c r="D41" s="484" t="str">
        <f>Planung!$G35</f>
        <v/>
      </c>
      <c r="E41" s="484" t="str">
        <f ca="1">Planung!$H35</f>
        <v/>
      </c>
      <c r="F41" s="487" t="str">
        <f ca="1">Planung!$L35</f>
        <v/>
      </c>
      <c r="G41" s="226" t="s">
        <v>5</v>
      </c>
      <c r="H41" s="490" t="str">
        <f ca="1">Planung!$N35</f>
        <v/>
      </c>
      <c r="I41" s="478"/>
      <c r="J41" s="471" t="str">
        <f>Sprache!$E$71</f>
        <v>:</v>
      </c>
      <c r="K41" s="472"/>
      <c r="M41" s="194"/>
      <c r="N41" s="272"/>
      <c r="O41" s="273"/>
      <c r="P41" s="273"/>
      <c r="Q41" s="273"/>
      <c r="R41" s="273"/>
      <c r="S41" s="274"/>
      <c r="T41" s="273"/>
      <c r="U41" s="272"/>
      <c r="V41" s="273"/>
      <c r="W41" s="275"/>
      <c r="X41" s="273"/>
      <c r="Y41" s="273"/>
      <c r="Z41" s="273"/>
      <c r="AA41" s="273"/>
      <c r="AB41" s="273"/>
      <c r="AC41" s="273"/>
      <c r="AD41" s="272"/>
    </row>
    <row r="42" spans="2:30" ht="24" customHeight="1" thickTop="1" x14ac:dyDescent="0.3">
      <c r="B42" s="273"/>
      <c r="C42" s="278"/>
      <c r="D42" s="279"/>
      <c r="E42" s="279"/>
      <c r="F42" s="194"/>
      <c r="G42" s="273"/>
      <c r="H42" s="194"/>
      <c r="I42" s="274"/>
      <c r="J42" s="273"/>
      <c r="K42" s="272"/>
      <c r="M42" s="194"/>
      <c r="N42" s="272"/>
      <c r="O42" s="273"/>
      <c r="P42" s="273"/>
      <c r="Q42" s="273"/>
      <c r="R42" s="273"/>
      <c r="S42" s="274"/>
      <c r="T42" s="273"/>
      <c r="U42" s="272"/>
      <c r="V42" s="273"/>
      <c r="W42" s="275"/>
      <c r="X42" s="273"/>
      <c r="Y42" s="273"/>
      <c r="Z42" s="273"/>
      <c r="AA42" s="273"/>
      <c r="AB42" s="273"/>
      <c r="AC42" s="273"/>
      <c r="AD42" s="272"/>
    </row>
    <row r="43" spans="2:30" x14ac:dyDescent="0.3"/>
  </sheetData>
  <sheetProtection sheet="1" selectLockedCells="1"/>
  <mergeCells count="19">
    <mergeCell ref="M1:N1"/>
    <mergeCell ref="F11:H11"/>
    <mergeCell ref="I11:K11"/>
    <mergeCell ref="K7:S8"/>
    <mergeCell ref="S11:U11"/>
    <mergeCell ref="M11:N11"/>
    <mergeCell ref="M10:N10"/>
    <mergeCell ref="G2:Y2"/>
    <mergeCell ref="G3:Y3"/>
    <mergeCell ref="G4:Y4"/>
    <mergeCell ref="G5:Y5"/>
    <mergeCell ref="W30:AD30"/>
    <mergeCell ref="M30:V30"/>
    <mergeCell ref="AG10:AH10"/>
    <mergeCell ref="AG20:AH20"/>
    <mergeCell ref="AG7:AI8"/>
    <mergeCell ref="M21:N21"/>
    <mergeCell ref="S21:U21"/>
    <mergeCell ref="M20:N20"/>
  </mergeCells>
  <conditionalFormatting sqref="B12:K41">
    <cfRule type="expression" dxfId="61" priority="3">
      <formula>OR($F12="",$H12="")</formula>
    </cfRule>
  </conditionalFormatting>
  <conditionalFormatting sqref="M12:W17 AD12:AD17 M22:W27 AD22:AD27">
    <cfRule type="expression" dxfId="60" priority="1">
      <formula>OR(AND($M12=$M11,$N11&lt;&gt;""),AND($M12=$M13,$N13&lt;&gt;""))</formula>
    </cfRule>
  </conditionalFormatting>
  <conditionalFormatting sqref="M12:AD17 M22:AD27">
    <cfRule type="expression" dxfId="59" priority="2">
      <formula>$N12=""</formula>
    </cfRule>
  </conditionalFormatting>
  <dataValidations count="2">
    <dataValidation type="whole" allowBlank="1" showErrorMessage="1" errorTitle="Error" error="Maximal 999 !" sqref="I12:I42 K12:K42" xr:uid="{D9E07FCF-67B7-4BAF-9BC8-AE233331B860}">
      <formula1>0</formula1>
      <formula2>999</formula2>
    </dataValidation>
    <dataValidation type="whole" allowBlank="1" showInputMessage="1" showErrorMessage="1" sqref="AI12:AI17 AI22:AI27" xr:uid="{F8B159EB-3E39-407B-B2B3-70A1B1FF45BA}">
      <formula1>-99</formula1>
      <formula2>99</formula2>
    </dataValidation>
  </dataValidations>
  <pageMargins left="0.7" right="0.7" top="0.78740157499999996" bottom="0.78740157499999996" header="0.3" footer="0.3"/>
  <pageSetup paperSize="9"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2D68C-1ABA-4A96-9A5D-CC1602D5C6A7}">
  <sheetPr codeName="Tabelle4"/>
  <dimension ref="A1:N13"/>
  <sheetViews>
    <sheetView topLeftCell="G1" workbookViewId="0">
      <selection activeCell="G13" sqref="G13"/>
    </sheetView>
  </sheetViews>
  <sheetFormatPr baseColWidth="10" defaultRowHeight="12.5" x14ac:dyDescent="0.25"/>
  <cols>
    <col min="9" max="9" width="14.1796875" customWidth="1"/>
    <col min="10" max="10" width="14.81640625" customWidth="1"/>
    <col min="13" max="13" width="12.81640625" customWidth="1"/>
  </cols>
  <sheetData>
    <row r="1" spans="1:14" ht="18.5" x14ac:dyDescent="0.25">
      <c r="A1" s="598" t="s">
        <v>357</v>
      </c>
      <c r="G1" t="s">
        <v>360</v>
      </c>
    </row>
    <row r="3" spans="1:14" x14ac:dyDescent="0.25">
      <c r="A3" t="s">
        <v>355</v>
      </c>
      <c r="B3" t="s">
        <v>358</v>
      </c>
      <c r="C3" t="s">
        <v>356</v>
      </c>
      <c r="D3" t="s">
        <v>359</v>
      </c>
      <c r="G3" t="s">
        <v>361</v>
      </c>
      <c r="M3" t="s">
        <v>364</v>
      </c>
    </row>
    <row r="4" spans="1:14" x14ac:dyDescent="0.25">
      <c r="B4" s="599"/>
      <c r="G4" t="s">
        <v>362</v>
      </c>
      <c r="H4" t="s">
        <v>358</v>
      </c>
      <c r="I4" t="s">
        <v>99</v>
      </c>
      <c r="J4" t="s">
        <v>99</v>
      </c>
      <c r="K4" t="s">
        <v>2</v>
      </c>
      <c r="M4" t="s">
        <v>99</v>
      </c>
      <c r="N4" t="s">
        <v>366</v>
      </c>
    </row>
    <row r="5" spans="1:14" x14ac:dyDescent="0.25">
      <c r="B5" s="599"/>
      <c r="G5">
        <v>8</v>
      </c>
      <c r="H5" s="599">
        <v>0.375</v>
      </c>
      <c r="I5" t="s">
        <v>348</v>
      </c>
      <c r="J5" t="s">
        <v>349</v>
      </c>
      <c r="M5" t="s">
        <v>345</v>
      </c>
    </row>
    <row r="6" spans="1:14" x14ac:dyDescent="0.25">
      <c r="B6" s="599"/>
      <c r="G6">
        <v>16</v>
      </c>
      <c r="H6" s="599">
        <v>0.43055555555555558</v>
      </c>
      <c r="I6" t="s">
        <v>349</v>
      </c>
      <c r="J6" t="s">
        <v>363</v>
      </c>
      <c r="M6" t="s">
        <v>348</v>
      </c>
    </row>
    <row r="7" spans="1:14" x14ac:dyDescent="0.25">
      <c r="B7" s="599"/>
      <c r="G7">
        <v>20</v>
      </c>
      <c r="H7" s="599">
        <v>0.45833333333333331</v>
      </c>
      <c r="I7" t="s">
        <v>363</v>
      </c>
      <c r="J7" t="s">
        <v>348</v>
      </c>
      <c r="M7" t="s">
        <v>349</v>
      </c>
    </row>
    <row r="8" spans="1:14" x14ac:dyDescent="0.25">
      <c r="B8" s="599"/>
    </row>
    <row r="9" spans="1:14" x14ac:dyDescent="0.25">
      <c r="B9" s="599"/>
    </row>
    <row r="10" spans="1:14" x14ac:dyDescent="0.25">
      <c r="G10" t="s">
        <v>365</v>
      </c>
      <c r="M10" t="s">
        <v>364</v>
      </c>
    </row>
    <row r="11" spans="1:14" x14ac:dyDescent="0.25">
      <c r="G11" t="s">
        <v>362</v>
      </c>
      <c r="H11" t="s">
        <v>358</v>
      </c>
      <c r="I11" t="s">
        <v>99</v>
      </c>
      <c r="J11" t="s">
        <v>99</v>
      </c>
      <c r="K11" t="s">
        <v>2</v>
      </c>
      <c r="M11" t="s">
        <v>99</v>
      </c>
      <c r="N11" t="s">
        <v>366</v>
      </c>
    </row>
    <row r="12" spans="1:14" x14ac:dyDescent="0.25">
      <c r="G12">
        <v>18</v>
      </c>
      <c r="H12" s="599">
        <v>0.44444444444444442</v>
      </c>
      <c r="I12" t="s">
        <v>354</v>
      </c>
      <c r="J12" t="s">
        <v>346</v>
      </c>
      <c r="M12" t="s">
        <v>354</v>
      </c>
    </row>
    <row r="13" spans="1:14" x14ac:dyDescent="0.25">
      <c r="M13" t="s">
        <v>346</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81C38-4EFB-459D-98A3-32DE83DCB196}">
  <dimension ref="A2:J83"/>
  <sheetViews>
    <sheetView zoomScale="37" zoomScaleNormal="37" zoomScalePageLayoutView="54" workbookViewId="0">
      <selection sqref="A1:J60"/>
    </sheetView>
  </sheetViews>
  <sheetFormatPr baseColWidth="10" defaultRowHeight="12.5" x14ac:dyDescent="0.25"/>
  <cols>
    <col min="1" max="1" width="13.36328125" style="161" customWidth="1"/>
    <col min="2" max="3" width="10.90625" style="161"/>
    <col min="4" max="4" width="15.1796875" style="161" customWidth="1"/>
    <col min="5" max="5" width="16.7265625" style="161" customWidth="1"/>
    <col min="6" max="6" width="10.90625" style="161"/>
    <col min="7" max="7" width="17.36328125" style="161" customWidth="1"/>
    <col min="8" max="8" width="10.90625" style="161"/>
    <col min="9" max="9" width="10.90625" style="161" customWidth="1"/>
    <col min="10" max="10" width="17.6328125" style="161" customWidth="1"/>
    <col min="11" max="11" width="21.54296875" style="161" customWidth="1"/>
    <col min="12" max="12" width="10.90625" style="161" customWidth="1"/>
    <col min="13" max="16384" width="10.90625" style="161"/>
  </cols>
  <sheetData>
    <row r="2" spans="1:10" ht="12.5" customHeight="1" x14ac:dyDescent="0.25">
      <c r="A2" s="161" t="s">
        <v>362</v>
      </c>
      <c r="B2" s="161" t="s">
        <v>367</v>
      </c>
      <c r="C2" s="161" t="s">
        <v>313</v>
      </c>
      <c r="D2" s="161" t="s">
        <v>203</v>
      </c>
      <c r="G2" s="161" t="s">
        <v>362</v>
      </c>
      <c r="H2" s="161" t="s">
        <v>367</v>
      </c>
      <c r="I2" s="161" t="s">
        <v>313</v>
      </c>
      <c r="J2" s="161" t="s">
        <v>203</v>
      </c>
    </row>
    <row r="3" spans="1:10" ht="12.5" customHeight="1" x14ac:dyDescent="0.25">
      <c r="A3" s="161">
        <v>1</v>
      </c>
      <c r="B3" s="600">
        <v>0.33333333333333331</v>
      </c>
      <c r="C3" s="161">
        <v>1</v>
      </c>
      <c r="D3" s="161" t="s">
        <v>368</v>
      </c>
      <c r="G3" s="161">
        <v>2</v>
      </c>
      <c r="H3" s="600">
        <v>0.33333333333333331</v>
      </c>
      <c r="I3" s="161">
        <v>2</v>
      </c>
      <c r="J3" s="161" t="s">
        <v>368</v>
      </c>
    </row>
    <row r="4" spans="1:10" ht="12.5" customHeight="1" x14ac:dyDescent="0.25">
      <c r="A4" s="161" t="s">
        <v>99</v>
      </c>
      <c r="D4" s="161" t="s">
        <v>99</v>
      </c>
      <c r="G4" s="161" t="s">
        <v>99</v>
      </c>
      <c r="J4" s="161" t="s">
        <v>99</v>
      </c>
    </row>
    <row r="5" spans="1:10" ht="12.5" customHeight="1" x14ac:dyDescent="0.25">
      <c r="A5" s="682" t="s">
        <v>347</v>
      </c>
      <c r="D5" s="682" t="s">
        <v>342</v>
      </c>
      <c r="G5" s="681" t="s">
        <v>346</v>
      </c>
      <c r="J5" s="681" t="s">
        <v>348</v>
      </c>
    </row>
    <row r="6" spans="1:10" ht="12.5" customHeight="1" x14ac:dyDescent="0.25">
      <c r="A6" s="683"/>
      <c r="D6" s="683"/>
      <c r="G6" s="680"/>
      <c r="J6" s="680"/>
    </row>
    <row r="7" spans="1:10" ht="50" customHeight="1" x14ac:dyDescent="0.25">
      <c r="A7" s="601"/>
      <c r="D7" s="601"/>
      <c r="G7" s="602"/>
      <c r="J7" s="602"/>
    </row>
    <row r="8" spans="1:10" ht="12.5" customHeight="1" x14ac:dyDescent="0.25">
      <c r="A8" s="161" t="s">
        <v>362</v>
      </c>
      <c r="B8" s="161" t="s">
        <v>367</v>
      </c>
      <c r="C8" s="161" t="s">
        <v>313</v>
      </c>
      <c r="D8" s="161" t="s">
        <v>203</v>
      </c>
      <c r="G8" s="161" t="s">
        <v>362</v>
      </c>
      <c r="H8" s="161" t="s">
        <v>367</v>
      </c>
      <c r="I8" s="161" t="s">
        <v>313</v>
      </c>
      <c r="J8" s="161" t="s">
        <v>203</v>
      </c>
    </row>
    <row r="9" spans="1:10" ht="12.5" customHeight="1" x14ac:dyDescent="0.25">
      <c r="A9" s="161">
        <v>3</v>
      </c>
      <c r="B9" s="600">
        <v>0.34722222222222221</v>
      </c>
      <c r="C9" s="161">
        <v>1</v>
      </c>
      <c r="D9" s="161" t="s">
        <v>368</v>
      </c>
      <c r="G9" s="161">
        <v>4</v>
      </c>
      <c r="H9" s="600">
        <v>0.34722222222222221</v>
      </c>
      <c r="I9" s="161">
        <v>2</v>
      </c>
      <c r="J9" s="161" t="s">
        <v>369</v>
      </c>
    </row>
    <row r="10" spans="1:10" ht="12.5" customHeight="1" x14ac:dyDescent="0.25">
      <c r="A10" s="161" t="s">
        <v>99</v>
      </c>
      <c r="D10" s="161" t="s">
        <v>99</v>
      </c>
      <c r="G10" s="161" t="s">
        <v>99</v>
      </c>
      <c r="J10" s="161" t="s">
        <v>99</v>
      </c>
    </row>
    <row r="11" spans="1:10" ht="12.5" customHeight="1" x14ac:dyDescent="0.25">
      <c r="A11" s="682" t="s">
        <v>344</v>
      </c>
      <c r="D11" s="682" t="s">
        <v>343</v>
      </c>
      <c r="G11" s="681" t="s">
        <v>349</v>
      </c>
      <c r="J11" s="681" t="s">
        <v>354</v>
      </c>
    </row>
    <row r="12" spans="1:10" ht="12.5" customHeight="1" x14ac:dyDescent="0.25">
      <c r="A12" s="683"/>
      <c r="D12" s="683"/>
      <c r="G12" s="680"/>
      <c r="J12" s="680"/>
    </row>
    <row r="13" spans="1:10" ht="49.5" customHeight="1" x14ac:dyDescent="0.25">
      <c r="A13" s="601"/>
      <c r="D13" s="601"/>
      <c r="G13" s="602"/>
      <c r="J13" s="602"/>
    </row>
    <row r="14" spans="1:10" x14ac:dyDescent="0.25">
      <c r="A14" s="161" t="s">
        <v>362</v>
      </c>
      <c r="B14" s="161" t="s">
        <v>367</v>
      </c>
      <c r="C14" s="161" t="s">
        <v>313</v>
      </c>
      <c r="D14" s="161" t="s">
        <v>203</v>
      </c>
      <c r="G14" s="161" t="s">
        <v>362</v>
      </c>
      <c r="H14" s="161" t="s">
        <v>367</v>
      </c>
      <c r="I14" s="161" t="s">
        <v>313</v>
      </c>
      <c r="J14" s="161" t="s">
        <v>203</v>
      </c>
    </row>
    <row r="15" spans="1:10" x14ac:dyDescent="0.25">
      <c r="A15" s="161">
        <v>5</v>
      </c>
      <c r="B15" s="600">
        <v>0.3611111111111111</v>
      </c>
      <c r="C15" s="161">
        <v>1</v>
      </c>
      <c r="D15" s="161" t="s">
        <v>368</v>
      </c>
      <c r="G15" s="161">
        <v>6</v>
      </c>
      <c r="H15" s="600">
        <v>0.3611111111111111</v>
      </c>
      <c r="I15" s="161">
        <v>2</v>
      </c>
      <c r="J15" s="161" t="s">
        <v>369</v>
      </c>
    </row>
    <row r="16" spans="1:10" x14ac:dyDescent="0.25">
      <c r="A16" s="161" t="s">
        <v>99</v>
      </c>
      <c r="D16" s="161" t="s">
        <v>99</v>
      </c>
      <c r="G16" s="161" t="s">
        <v>99</v>
      </c>
      <c r="J16" s="161" t="s">
        <v>99</v>
      </c>
    </row>
    <row r="17" spans="1:10" ht="12.5" customHeight="1" x14ac:dyDescent="0.25">
      <c r="A17" s="682" t="s">
        <v>347</v>
      </c>
      <c r="D17" s="684" t="s">
        <v>341</v>
      </c>
      <c r="G17" s="681" t="s">
        <v>346</v>
      </c>
      <c r="J17" s="679" t="s">
        <v>345</v>
      </c>
    </row>
    <row r="18" spans="1:10" ht="12.5" customHeight="1" x14ac:dyDescent="0.25">
      <c r="A18" s="683"/>
      <c r="D18" s="683"/>
      <c r="G18" s="680"/>
      <c r="J18" s="680"/>
    </row>
    <row r="19" spans="1:10" ht="49.5" customHeight="1" x14ac:dyDescent="0.25">
      <c r="A19" s="601"/>
      <c r="D19" s="601"/>
      <c r="G19" s="602"/>
      <c r="J19" s="602"/>
    </row>
    <row r="20" spans="1:10" x14ac:dyDescent="0.25">
      <c r="A20" s="161" t="s">
        <v>362</v>
      </c>
      <c r="B20" s="161" t="s">
        <v>367</v>
      </c>
      <c r="C20" s="161" t="s">
        <v>313</v>
      </c>
      <c r="D20" s="161" t="s">
        <v>203</v>
      </c>
      <c r="G20" s="161" t="s">
        <v>362</v>
      </c>
      <c r="H20" s="161" t="s">
        <v>367</v>
      </c>
      <c r="I20" s="161" t="s">
        <v>313</v>
      </c>
      <c r="J20" s="161" t="s">
        <v>203</v>
      </c>
    </row>
    <row r="21" spans="1:10" x14ac:dyDescent="0.25">
      <c r="A21" s="161">
        <v>7</v>
      </c>
      <c r="B21" s="600">
        <v>0.375</v>
      </c>
      <c r="C21" s="161">
        <v>1</v>
      </c>
      <c r="D21" s="161" t="s">
        <v>368</v>
      </c>
      <c r="G21" s="161">
        <v>8</v>
      </c>
      <c r="H21" s="600">
        <v>0.375</v>
      </c>
      <c r="I21" s="161">
        <v>2</v>
      </c>
      <c r="J21" s="161" t="s">
        <v>369</v>
      </c>
    </row>
    <row r="22" spans="1:10" ht="12.5" customHeight="1" x14ac:dyDescent="0.25">
      <c r="A22" s="161" t="s">
        <v>99</v>
      </c>
      <c r="D22" s="161" t="s">
        <v>99</v>
      </c>
      <c r="G22" s="161" t="s">
        <v>99</v>
      </c>
      <c r="J22" s="161" t="s">
        <v>99</v>
      </c>
    </row>
    <row r="23" spans="1:10" ht="12.5" customHeight="1" x14ac:dyDescent="0.25">
      <c r="A23" s="682" t="s">
        <v>342</v>
      </c>
      <c r="D23" s="682" t="s">
        <v>344</v>
      </c>
      <c r="G23" s="681" t="s">
        <v>348</v>
      </c>
      <c r="J23" s="681" t="s">
        <v>349</v>
      </c>
    </row>
    <row r="24" spans="1:10" ht="12.5" customHeight="1" x14ac:dyDescent="0.25">
      <c r="A24" s="683"/>
      <c r="D24" s="683"/>
      <c r="G24" s="680"/>
      <c r="J24" s="680"/>
    </row>
    <row r="25" spans="1:10" ht="49.5" customHeight="1" x14ac:dyDescent="0.25">
      <c r="A25" s="601"/>
      <c r="D25" s="601"/>
      <c r="G25" s="602"/>
      <c r="J25" s="602"/>
    </row>
    <row r="26" spans="1:10" x14ac:dyDescent="0.25">
      <c r="A26" s="161" t="s">
        <v>362</v>
      </c>
      <c r="B26" s="161" t="s">
        <v>367</v>
      </c>
      <c r="C26" s="161" t="s">
        <v>313</v>
      </c>
      <c r="D26" s="161" t="s">
        <v>203</v>
      </c>
      <c r="G26" s="161" t="s">
        <v>362</v>
      </c>
      <c r="H26" s="161" t="s">
        <v>367</v>
      </c>
      <c r="I26" s="161" t="s">
        <v>313</v>
      </c>
      <c r="J26" s="161" t="s">
        <v>203</v>
      </c>
    </row>
    <row r="27" spans="1:10" x14ac:dyDescent="0.25">
      <c r="A27" s="161">
        <v>9</v>
      </c>
      <c r="B27" s="600">
        <v>0.38888888888888901</v>
      </c>
      <c r="C27" s="161">
        <v>1</v>
      </c>
      <c r="D27" s="161" t="s">
        <v>368</v>
      </c>
      <c r="G27" s="161">
        <v>10</v>
      </c>
      <c r="H27" s="600">
        <v>0.38888888888888901</v>
      </c>
      <c r="I27" s="161">
        <v>2</v>
      </c>
      <c r="J27" s="161" t="s">
        <v>369</v>
      </c>
    </row>
    <row r="28" spans="1:10" x14ac:dyDescent="0.25">
      <c r="A28" s="161" t="s">
        <v>99</v>
      </c>
      <c r="D28" s="161" t="s">
        <v>99</v>
      </c>
      <c r="G28" s="161" t="s">
        <v>99</v>
      </c>
      <c r="J28" s="161" t="s">
        <v>99</v>
      </c>
    </row>
    <row r="29" spans="1:10" ht="12.5" customHeight="1" x14ac:dyDescent="0.25">
      <c r="A29" s="684" t="s">
        <v>341</v>
      </c>
      <c r="D29" s="682" t="s">
        <v>343</v>
      </c>
      <c r="G29" s="679" t="s">
        <v>345</v>
      </c>
      <c r="J29" s="681" t="s">
        <v>354</v>
      </c>
    </row>
    <row r="30" spans="1:10" ht="12.5" customHeight="1" x14ac:dyDescent="0.25">
      <c r="A30" s="683"/>
      <c r="D30" s="683"/>
      <c r="G30" s="680"/>
      <c r="J30" s="680"/>
    </row>
    <row r="31" spans="1:10" ht="49.5" customHeight="1" x14ac:dyDescent="0.25">
      <c r="A31" s="601"/>
      <c r="D31" s="601"/>
      <c r="G31" s="602"/>
      <c r="J31" s="602"/>
    </row>
    <row r="32" spans="1:10" x14ac:dyDescent="0.25">
      <c r="A32" s="161" t="s">
        <v>362</v>
      </c>
      <c r="B32" s="161" t="s">
        <v>367</v>
      </c>
      <c r="C32" s="161" t="s">
        <v>313</v>
      </c>
      <c r="D32" s="161" t="s">
        <v>203</v>
      </c>
      <c r="G32" s="161" t="s">
        <v>362</v>
      </c>
      <c r="H32" s="161" t="s">
        <v>367</v>
      </c>
      <c r="I32" s="161" t="s">
        <v>313</v>
      </c>
      <c r="J32" s="161" t="s">
        <v>203</v>
      </c>
    </row>
    <row r="33" spans="1:10" x14ac:dyDescent="0.25">
      <c r="A33" s="161">
        <v>11</v>
      </c>
      <c r="B33" s="600">
        <v>0.40277777777777801</v>
      </c>
      <c r="C33" s="161">
        <v>1</v>
      </c>
      <c r="D33" s="161" t="s">
        <v>368</v>
      </c>
      <c r="G33" s="161">
        <v>12</v>
      </c>
      <c r="H33" s="600">
        <v>0.40277777777777801</v>
      </c>
      <c r="I33" s="161">
        <v>2</v>
      </c>
      <c r="J33" s="161" t="s">
        <v>369</v>
      </c>
    </row>
    <row r="34" spans="1:10" x14ac:dyDescent="0.25">
      <c r="A34" s="161" t="s">
        <v>99</v>
      </c>
      <c r="D34" s="161" t="s">
        <v>99</v>
      </c>
      <c r="G34" s="161" t="s">
        <v>99</v>
      </c>
      <c r="J34" s="161" t="s">
        <v>99</v>
      </c>
    </row>
    <row r="35" spans="1:10" ht="12.5" customHeight="1" x14ac:dyDescent="0.25">
      <c r="A35" s="682" t="s">
        <v>344</v>
      </c>
      <c r="D35" s="682" t="s">
        <v>347</v>
      </c>
      <c r="G35" s="681" t="s">
        <v>349</v>
      </c>
      <c r="J35" s="681" t="s">
        <v>346</v>
      </c>
    </row>
    <row r="36" spans="1:10" ht="12.5" customHeight="1" x14ac:dyDescent="0.25">
      <c r="A36" s="683"/>
      <c r="D36" s="683"/>
      <c r="G36" s="680"/>
      <c r="J36" s="680"/>
    </row>
    <row r="37" spans="1:10" ht="90" customHeight="1" x14ac:dyDescent="0.25">
      <c r="A37" s="601"/>
      <c r="D37" s="601"/>
      <c r="G37" s="602"/>
      <c r="J37" s="602"/>
    </row>
    <row r="38" spans="1:10" x14ac:dyDescent="0.25">
      <c r="A38" s="161" t="s">
        <v>362</v>
      </c>
      <c r="B38" s="161" t="s">
        <v>367</v>
      </c>
      <c r="C38" s="161" t="s">
        <v>313</v>
      </c>
      <c r="D38" s="161" t="s">
        <v>203</v>
      </c>
      <c r="G38" s="161" t="s">
        <v>362</v>
      </c>
      <c r="H38" s="161" t="s">
        <v>367</v>
      </c>
      <c r="I38" s="161" t="s">
        <v>313</v>
      </c>
      <c r="J38" s="161" t="s">
        <v>203</v>
      </c>
    </row>
    <row r="39" spans="1:10" x14ac:dyDescent="0.25">
      <c r="A39" s="161">
        <v>13</v>
      </c>
      <c r="B39" s="600">
        <v>0.41666666666666702</v>
      </c>
      <c r="C39" s="161">
        <v>1</v>
      </c>
      <c r="D39" s="161" t="s">
        <v>368</v>
      </c>
      <c r="G39" s="161">
        <v>14</v>
      </c>
      <c r="H39" s="600">
        <v>0.41666666666666702</v>
      </c>
      <c r="I39" s="161">
        <v>2</v>
      </c>
      <c r="J39" s="161" t="s">
        <v>369</v>
      </c>
    </row>
    <row r="40" spans="1:10" x14ac:dyDescent="0.25">
      <c r="A40" s="161" t="s">
        <v>99</v>
      </c>
      <c r="D40" s="161" t="s">
        <v>99</v>
      </c>
      <c r="G40" s="161" t="s">
        <v>99</v>
      </c>
      <c r="J40" s="161" t="s">
        <v>99</v>
      </c>
    </row>
    <row r="41" spans="1:10" ht="12.5" customHeight="1" x14ac:dyDescent="0.25">
      <c r="A41" s="682" t="s">
        <v>342</v>
      </c>
      <c r="D41" s="682" t="s">
        <v>343</v>
      </c>
      <c r="G41" s="681" t="s">
        <v>348</v>
      </c>
      <c r="J41" s="681" t="s">
        <v>354</v>
      </c>
    </row>
    <row r="42" spans="1:10" ht="12.5" customHeight="1" x14ac:dyDescent="0.25">
      <c r="A42" s="683"/>
      <c r="D42" s="683"/>
      <c r="G42" s="680"/>
      <c r="J42" s="680"/>
    </row>
    <row r="43" spans="1:10" ht="49.5" customHeight="1" x14ac:dyDescent="0.25">
      <c r="A43" s="601"/>
      <c r="D43" s="601"/>
      <c r="G43" s="602"/>
      <c r="J43" s="602"/>
    </row>
    <row r="44" spans="1:10" x14ac:dyDescent="0.25">
      <c r="A44" s="161" t="s">
        <v>362</v>
      </c>
      <c r="B44" s="161" t="s">
        <v>367</v>
      </c>
      <c r="C44" s="161" t="s">
        <v>313</v>
      </c>
      <c r="D44" s="161" t="s">
        <v>203</v>
      </c>
      <c r="G44" s="161" t="s">
        <v>362</v>
      </c>
      <c r="H44" s="161" t="s">
        <v>367</v>
      </c>
      <c r="I44" s="161" t="s">
        <v>313</v>
      </c>
      <c r="J44" s="161" t="s">
        <v>203</v>
      </c>
    </row>
    <row r="45" spans="1:10" x14ac:dyDescent="0.25">
      <c r="A45" s="161">
        <v>15</v>
      </c>
      <c r="B45" s="600">
        <v>0.43055555555555602</v>
      </c>
      <c r="C45" s="161">
        <v>1</v>
      </c>
      <c r="D45" s="161" t="s">
        <v>368</v>
      </c>
      <c r="G45" s="161">
        <v>16</v>
      </c>
      <c r="H45" s="600">
        <v>0.43055555555555602</v>
      </c>
      <c r="I45" s="161">
        <v>2</v>
      </c>
      <c r="J45" s="161" t="s">
        <v>369</v>
      </c>
    </row>
    <row r="46" spans="1:10" x14ac:dyDescent="0.25">
      <c r="A46" s="161" t="s">
        <v>99</v>
      </c>
      <c r="D46" s="161" t="s">
        <v>99</v>
      </c>
      <c r="G46" s="161" t="s">
        <v>99</v>
      </c>
      <c r="J46" s="161" t="s">
        <v>99</v>
      </c>
    </row>
    <row r="47" spans="1:10" ht="12.5" customHeight="1" x14ac:dyDescent="0.25">
      <c r="A47" s="682" t="s">
        <v>344</v>
      </c>
      <c r="D47" s="684" t="s">
        <v>341</v>
      </c>
      <c r="G47" s="681" t="s">
        <v>349</v>
      </c>
      <c r="J47" s="679" t="s">
        <v>345</v>
      </c>
    </row>
    <row r="48" spans="1:10" ht="12.5" customHeight="1" x14ac:dyDescent="0.25">
      <c r="A48" s="683"/>
      <c r="D48" s="683"/>
      <c r="G48" s="680"/>
      <c r="J48" s="680"/>
    </row>
    <row r="49" spans="1:10" ht="49.5" customHeight="1" x14ac:dyDescent="0.25">
      <c r="A49" s="601"/>
      <c r="D49" s="601"/>
      <c r="G49" s="602"/>
      <c r="J49" s="602"/>
    </row>
    <row r="50" spans="1:10" x14ac:dyDescent="0.25">
      <c r="A50" s="161" t="s">
        <v>362</v>
      </c>
      <c r="B50" s="161" t="s">
        <v>367</v>
      </c>
      <c r="C50" s="161" t="s">
        <v>313</v>
      </c>
      <c r="D50" s="161" t="s">
        <v>203</v>
      </c>
      <c r="G50" s="161" t="s">
        <v>362</v>
      </c>
      <c r="H50" s="161" t="s">
        <v>367</v>
      </c>
      <c r="I50" s="161" t="s">
        <v>313</v>
      </c>
      <c r="J50" s="161" t="s">
        <v>203</v>
      </c>
    </row>
    <row r="51" spans="1:10" x14ac:dyDescent="0.25">
      <c r="A51" s="161">
        <v>17</v>
      </c>
      <c r="B51" s="600">
        <v>0.44444444444444398</v>
      </c>
      <c r="C51" s="161">
        <v>1</v>
      </c>
      <c r="D51" s="161" t="s">
        <v>368</v>
      </c>
      <c r="G51" s="161">
        <v>18</v>
      </c>
      <c r="H51" s="600">
        <v>0.44444444444444398</v>
      </c>
      <c r="I51" s="161">
        <v>2</v>
      </c>
      <c r="J51" s="161" t="s">
        <v>369</v>
      </c>
    </row>
    <row r="52" spans="1:10" x14ac:dyDescent="0.25">
      <c r="A52" s="161" t="s">
        <v>99</v>
      </c>
      <c r="D52" s="161" t="s">
        <v>99</v>
      </c>
      <c r="G52" s="161" t="s">
        <v>99</v>
      </c>
      <c r="J52" s="161" t="s">
        <v>99</v>
      </c>
    </row>
    <row r="53" spans="1:10" ht="12.5" customHeight="1" x14ac:dyDescent="0.25">
      <c r="A53" s="682" t="s">
        <v>343</v>
      </c>
      <c r="D53" s="682" t="s">
        <v>347</v>
      </c>
      <c r="G53" s="681" t="s">
        <v>354</v>
      </c>
      <c r="J53" s="681" t="s">
        <v>346</v>
      </c>
    </row>
    <row r="54" spans="1:10" ht="12.5" customHeight="1" x14ac:dyDescent="0.25">
      <c r="A54" s="683"/>
      <c r="D54" s="683"/>
      <c r="G54" s="680"/>
      <c r="J54" s="680"/>
    </row>
    <row r="55" spans="1:10" ht="49.5" customHeight="1" x14ac:dyDescent="0.25">
      <c r="A55" s="601"/>
      <c r="D55" s="601"/>
      <c r="G55" s="602"/>
      <c r="J55" s="602"/>
    </row>
    <row r="56" spans="1:10" x14ac:dyDescent="0.25">
      <c r="A56" s="161" t="s">
        <v>362</v>
      </c>
      <c r="B56" s="161" t="s">
        <v>367</v>
      </c>
      <c r="C56" s="161" t="s">
        <v>313</v>
      </c>
      <c r="D56" s="161" t="s">
        <v>203</v>
      </c>
      <c r="G56" s="161" t="s">
        <v>362</v>
      </c>
      <c r="H56" s="161" t="s">
        <v>367</v>
      </c>
      <c r="I56" s="161" t="s">
        <v>313</v>
      </c>
      <c r="J56" s="161" t="s">
        <v>203</v>
      </c>
    </row>
    <row r="57" spans="1:10" x14ac:dyDescent="0.25">
      <c r="A57" s="161">
        <v>19</v>
      </c>
      <c r="B57" s="600">
        <v>0.45833333333333331</v>
      </c>
      <c r="C57" s="161">
        <v>1</v>
      </c>
      <c r="D57" s="161" t="s">
        <v>368</v>
      </c>
      <c r="G57" s="161">
        <v>20</v>
      </c>
      <c r="H57" s="600">
        <v>0.45833333333333331</v>
      </c>
      <c r="I57" s="161">
        <v>2</v>
      </c>
      <c r="J57" s="161" t="s">
        <v>369</v>
      </c>
    </row>
    <row r="58" spans="1:10" x14ac:dyDescent="0.25">
      <c r="A58" s="161" t="s">
        <v>99</v>
      </c>
      <c r="D58" s="161" t="s">
        <v>99</v>
      </c>
      <c r="G58" s="161" t="s">
        <v>99</v>
      </c>
      <c r="J58" s="161" t="s">
        <v>99</v>
      </c>
    </row>
    <row r="59" spans="1:10" ht="12.5" customHeight="1" x14ac:dyDescent="0.25">
      <c r="A59" s="684" t="s">
        <v>341</v>
      </c>
      <c r="D59" s="682" t="s">
        <v>342</v>
      </c>
      <c r="G59" s="679" t="s">
        <v>345</v>
      </c>
      <c r="J59" s="681" t="s">
        <v>348</v>
      </c>
    </row>
    <row r="60" spans="1:10" ht="12.5" customHeight="1" x14ac:dyDescent="0.25">
      <c r="A60" s="683"/>
      <c r="B60" s="600"/>
      <c r="D60" s="683"/>
      <c r="G60" s="680"/>
      <c r="H60" s="600"/>
      <c r="J60" s="680"/>
    </row>
    <row r="61" spans="1:10" ht="50.5" customHeight="1" x14ac:dyDescent="0.25"/>
    <row r="65" spans="2:2" x14ac:dyDescent="0.25">
      <c r="B65" s="600"/>
    </row>
    <row r="69" spans="2:2" x14ac:dyDescent="0.25">
      <c r="B69" s="600"/>
    </row>
    <row r="74" spans="2:2" x14ac:dyDescent="0.25">
      <c r="B74" s="600"/>
    </row>
    <row r="79" spans="2:2" x14ac:dyDescent="0.25">
      <c r="B79" s="600"/>
    </row>
    <row r="83" spans="2:2" x14ac:dyDescent="0.25">
      <c r="B83" s="600"/>
    </row>
  </sheetData>
  <mergeCells count="40">
    <mergeCell ref="J59:J60"/>
    <mergeCell ref="J53:J54"/>
    <mergeCell ref="J41:J42"/>
    <mergeCell ref="J47:J48"/>
    <mergeCell ref="A5:A6"/>
    <mergeCell ref="D5:D6"/>
    <mergeCell ref="A11:A12"/>
    <mergeCell ref="D11:D12"/>
    <mergeCell ref="J23:J24"/>
    <mergeCell ref="D17:D18"/>
    <mergeCell ref="D47:D48"/>
    <mergeCell ref="A59:A60"/>
    <mergeCell ref="A29:A30"/>
    <mergeCell ref="D29:D30"/>
    <mergeCell ref="D41:D42"/>
    <mergeCell ref="A53:A54"/>
    <mergeCell ref="A23:A24"/>
    <mergeCell ref="A41:A42"/>
    <mergeCell ref="D59:D60"/>
    <mergeCell ref="A17:A18"/>
    <mergeCell ref="D35:D36"/>
    <mergeCell ref="D53:D54"/>
    <mergeCell ref="D23:D24"/>
    <mergeCell ref="A47:A48"/>
    <mergeCell ref="A35:A36"/>
    <mergeCell ref="J29:J30"/>
    <mergeCell ref="G35:G36"/>
    <mergeCell ref="J35:J36"/>
    <mergeCell ref="G5:G6"/>
    <mergeCell ref="J5:J6"/>
    <mergeCell ref="G11:G12"/>
    <mergeCell ref="J11:J12"/>
    <mergeCell ref="G17:G18"/>
    <mergeCell ref="J17:J18"/>
    <mergeCell ref="G59:G60"/>
    <mergeCell ref="G41:G42"/>
    <mergeCell ref="G47:G48"/>
    <mergeCell ref="G53:G54"/>
    <mergeCell ref="G23:G24"/>
    <mergeCell ref="G29:G30"/>
  </mergeCells>
  <conditionalFormatting sqref="A5:A7">
    <cfRule type="duplicateValues" dxfId="58" priority="66"/>
  </conditionalFormatting>
  <conditionalFormatting sqref="A11:A13">
    <cfRule type="duplicateValues" dxfId="57" priority="57"/>
  </conditionalFormatting>
  <conditionalFormatting sqref="A17:A18">
    <cfRule type="duplicateValues" dxfId="56" priority="60"/>
  </conditionalFormatting>
  <conditionalFormatting sqref="A19">
    <cfRule type="duplicateValues" dxfId="55" priority="4"/>
  </conditionalFormatting>
  <conditionalFormatting sqref="A23:A25">
    <cfRule type="duplicateValues" dxfId="54" priority="63"/>
  </conditionalFormatting>
  <conditionalFormatting sqref="A29:A31">
    <cfRule type="duplicateValues" dxfId="53" priority="49"/>
  </conditionalFormatting>
  <conditionalFormatting sqref="A35:A37">
    <cfRule type="duplicateValues" dxfId="52" priority="53"/>
  </conditionalFormatting>
  <conditionalFormatting sqref="A41:A43">
    <cfRule type="duplicateValues" dxfId="51" priority="62"/>
  </conditionalFormatting>
  <conditionalFormatting sqref="A47:A49">
    <cfRule type="duplicateValues" dxfId="50" priority="54"/>
  </conditionalFormatting>
  <conditionalFormatting sqref="A53:A55">
    <cfRule type="duplicateValues" dxfId="49" priority="46"/>
  </conditionalFormatting>
  <conditionalFormatting sqref="A59:A60">
    <cfRule type="duplicateValues" dxfId="48" priority="50"/>
  </conditionalFormatting>
  <conditionalFormatting sqref="D5:D7">
    <cfRule type="duplicateValues" dxfId="47" priority="65"/>
  </conditionalFormatting>
  <conditionalFormatting sqref="D11:D13">
    <cfRule type="duplicateValues" dxfId="46" priority="56"/>
  </conditionalFormatting>
  <conditionalFormatting sqref="D17:D18">
    <cfRule type="duplicateValues" dxfId="45" priority="52"/>
  </conditionalFormatting>
  <conditionalFormatting sqref="D19">
    <cfRule type="duplicateValues" dxfId="44" priority="3"/>
  </conditionalFormatting>
  <conditionalFormatting sqref="D23:D25">
    <cfRule type="duplicateValues" dxfId="43" priority="55"/>
  </conditionalFormatting>
  <conditionalFormatting sqref="D29:D31">
    <cfRule type="duplicateValues" dxfId="42" priority="48"/>
  </conditionalFormatting>
  <conditionalFormatting sqref="D35:D37">
    <cfRule type="duplicateValues" dxfId="41" priority="59"/>
  </conditionalFormatting>
  <conditionalFormatting sqref="D41:D43">
    <cfRule type="duplicateValues" dxfId="40" priority="47"/>
  </conditionalFormatting>
  <conditionalFormatting sqref="D47:D49">
    <cfRule type="duplicateValues" dxfId="39" priority="51"/>
  </conditionalFormatting>
  <conditionalFormatting sqref="D53:D55">
    <cfRule type="duplicateValues" dxfId="38" priority="58"/>
  </conditionalFormatting>
  <conditionalFormatting sqref="D59:D60">
    <cfRule type="duplicateValues" dxfId="37" priority="61"/>
  </conditionalFormatting>
  <conditionalFormatting sqref="G5:G7">
    <cfRule type="duplicateValues" dxfId="36" priority="24"/>
  </conditionalFormatting>
  <conditionalFormatting sqref="G11:G13">
    <cfRule type="duplicateValues" dxfId="35" priority="8"/>
  </conditionalFormatting>
  <conditionalFormatting sqref="G17:G18">
    <cfRule type="duplicateValues" dxfId="34" priority="23"/>
  </conditionalFormatting>
  <conditionalFormatting sqref="G19">
    <cfRule type="duplicateValues" dxfId="33" priority="1"/>
  </conditionalFormatting>
  <conditionalFormatting sqref="G23:G25">
    <cfRule type="duplicateValues" dxfId="32" priority="11"/>
  </conditionalFormatting>
  <conditionalFormatting sqref="G29:G31">
    <cfRule type="duplicateValues" dxfId="31" priority="15"/>
  </conditionalFormatting>
  <conditionalFormatting sqref="G35:G37">
    <cfRule type="duplicateValues" dxfId="30" priority="6"/>
  </conditionalFormatting>
  <conditionalFormatting sqref="G41:G43">
    <cfRule type="duplicateValues" dxfId="29" priority="10"/>
  </conditionalFormatting>
  <conditionalFormatting sqref="G47:G49">
    <cfRule type="duplicateValues" dxfId="28" priority="5"/>
  </conditionalFormatting>
  <conditionalFormatting sqref="G53:G55">
    <cfRule type="duplicateValues" dxfId="27" priority="20"/>
  </conditionalFormatting>
  <conditionalFormatting sqref="G59:G60">
    <cfRule type="duplicateValues" dxfId="26" priority="13"/>
  </conditionalFormatting>
  <conditionalFormatting sqref="J5:J7">
    <cfRule type="duplicateValues" dxfId="25" priority="12"/>
  </conditionalFormatting>
  <conditionalFormatting sqref="J11:J13">
    <cfRule type="duplicateValues" dxfId="24" priority="19"/>
  </conditionalFormatting>
  <conditionalFormatting sqref="J17:J18">
    <cfRule type="duplicateValues" dxfId="23" priority="16"/>
  </conditionalFormatting>
  <conditionalFormatting sqref="J19">
    <cfRule type="duplicateValues" dxfId="22" priority="2"/>
  </conditionalFormatting>
  <conditionalFormatting sqref="J23:J25">
    <cfRule type="duplicateValues" dxfId="21" priority="7"/>
  </conditionalFormatting>
  <conditionalFormatting sqref="J29:J31">
    <cfRule type="duplicateValues" dxfId="20" priority="18"/>
  </conditionalFormatting>
  <conditionalFormatting sqref="J35:J37">
    <cfRule type="duplicateValues" dxfId="19" priority="21"/>
  </conditionalFormatting>
  <conditionalFormatting sqref="J41:J43">
    <cfRule type="duplicateValues" dxfId="18" priority="17"/>
  </conditionalFormatting>
  <conditionalFormatting sqref="J47:J49">
    <cfRule type="duplicateValues" dxfId="17" priority="14"/>
  </conditionalFormatting>
  <conditionalFormatting sqref="J53:J55">
    <cfRule type="duplicateValues" dxfId="16" priority="22"/>
  </conditionalFormatting>
  <conditionalFormatting sqref="J59:J60">
    <cfRule type="duplicateValues" dxfId="15" priority="9"/>
  </conditionalFormatting>
  <pageMargins left="1" right="1"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sheetPr codeName="Tabelle9"/>
  <dimension ref="A1:R37"/>
  <sheetViews>
    <sheetView showGridLines="0" showRowColHeaders="0" topLeftCell="A8" zoomScale="69" zoomScaleNormal="100" workbookViewId="0">
      <selection activeCell="L13" sqref="L13:L17"/>
    </sheetView>
  </sheetViews>
  <sheetFormatPr baseColWidth="10" defaultColWidth="0" defaultRowHeight="13" zeroHeight="1" x14ac:dyDescent="0.3"/>
  <cols>
    <col min="1" max="1" width="10.453125" style="44" customWidth="1"/>
    <col min="2" max="2" width="5.26953125" style="44" customWidth="1"/>
    <col min="3" max="3" width="6.81640625" style="44" customWidth="1"/>
    <col min="4" max="4" width="11.453125" style="44" customWidth="1"/>
    <col min="5" max="5" width="8.453125" style="44" customWidth="1"/>
    <col min="6" max="6" width="11.453125" style="44" customWidth="1"/>
    <col min="7" max="7" width="28.7265625" style="44" customWidth="1"/>
    <col min="8" max="8" width="2.81640625" style="44" customWidth="1"/>
    <col min="9" max="9" width="28.7265625" style="44" customWidth="1"/>
    <col min="10" max="10" width="4.7265625" style="44" customWidth="1"/>
    <col min="11" max="11" width="2.26953125" style="44" customWidth="1"/>
    <col min="12" max="13" width="4.7265625" style="44" customWidth="1"/>
    <col min="14" max="14" width="2.26953125" style="44" customWidth="1"/>
    <col min="15" max="15" width="4.7265625" style="44" customWidth="1"/>
    <col min="16" max="16" width="8" style="44" customWidth="1"/>
    <col min="17" max="17" width="6.1796875" style="44" customWidth="1"/>
    <col min="18" max="18" width="11.453125" style="44" customWidth="1"/>
    <col min="19" max="16384" width="11.453125" style="44" hidden="1"/>
  </cols>
  <sheetData>
    <row r="1" spans="2:16" ht="13.5" thickBot="1" x14ac:dyDescent="0.35"/>
    <row r="2" spans="2:16" ht="36" customHeight="1" thickTop="1" x14ac:dyDescent="0.3">
      <c r="E2" s="705" t="str">
        <f>Turnierplan!$G$2</f>
        <v>Fussballturnier Kadettentage 2024</v>
      </c>
      <c r="F2" s="706"/>
      <c r="G2" s="706"/>
      <c r="H2" s="706"/>
      <c r="I2" s="706"/>
      <c r="J2" s="706"/>
      <c r="K2" s="706"/>
      <c r="L2" s="706"/>
      <c r="M2" s="706"/>
      <c r="N2" s="706"/>
      <c r="O2" s="706"/>
      <c r="P2" s="707"/>
    </row>
    <row r="3" spans="2:16" ht="30" customHeight="1" x14ac:dyDescent="0.3">
      <c r="E3" s="708" t="str">
        <f>Turnierplan!$G$3</f>
        <v>Veranstalter:  Kadetten Thun</v>
      </c>
      <c r="F3" s="709"/>
      <c r="G3" s="709"/>
      <c r="H3" s="709"/>
      <c r="I3" s="709"/>
      <c r="J3" s="709"/>
      <c r="K3" s="709"/>
      <c r="L3" s="709"/>
      <c r="M3" s="709"/>
      <c r="N3" s="709"/>
      <c r="O3" s="709"/>
      <c r="P3" s="710"/>
    </row>
    <row r="4" spans="2:16" ht="30" customHeight="1" x14ac:dyDescent="0.3">
      <c r="E4" s="711" t="str">
        <f>Turnierplan!$G$4</f>
        <v>Sportplatz Progymatte, Pestalozzistrasse 25, 3600 Thun</v>
      </c>
      <c r="F4" s="712"/>
      <c r="G4" s="712"/>
      <c r="H4" s="712"/>
      <c r="I4" s="712"/>
      <c r="J4" s="712"/>
      <c r="K4" s="712"/>
      <c r="L4" s="712"/>
      <c r="M4" s="712"/>
      <c r="N4" s="712"/>
      <c r="O4" s="712"/>
      <c r="P4" s="713"/>
    </row>
    <row r="5" spans="2:16" ht="30" customHeight="1" thickBot="1" x14ac:dyDescent="0.35">
      <c r="E5" s="714" t="str">
        <f>Turnierplan!$G$5</f>
        <v>Beginn:  08:30 Uhr</v>
      </c>
      <c r="F5" s="715"/>
      <c r="G5" s="715"/>
      <c r="H5" s="715"/>
      <c r="I5" s="715"/>
      <c r="J5" s="715"/>
      <c r="K5" s="715"/>
      <c r="L5" s="715"/>
      <c r="M5" s="715"/>
      <c r="N5" s="715"/>
      <c r="O5" s="715"/>
      <c r="P5" s="716"/>
    </row>
    <row r="6" spans="2:16" ht="18" customHeight="1" thickTop="1" thickBot="1" x14ac:dyDescent="0.35"/>
    <row r="7" spans="2:16" ht="30" customHeight="1" thickTop="1" x14ac:dyDescent="0.3">
      <c r="G7" s="689" t="str">
        <f>Sprache!$E$19</f>
        <v>Endrunde</v>
      </c>
      <c r="H7" s="690"/>
      <c r="I7" s="691"/>
    </row>
    <row r="8" spans="2:16" ht="30" customHeight="1" thickBot="1" x14ac:dyDescent="0.35">
      <c r="G8" s="692"/>
      <c r="H8" s="693"/>
      <c r="I8" s="694"/>
    </row>
    <row r="9" spans="2:16" ht="12.65" customHeight="1" thickTop="1" x14ac:dyDescent="0.3">
      <c r="P9" s="606" t="str">
        <f>Sprache!$E$20</f>
        <v>Zusätzl. Pause (min)</v>
      </c>
    </row>
    <row r="10" spans="2:16" ht="28" customHeight="1" thickBot="1" x14ac:dyDescent="0.5">
      <c r="C10" s="704" t="str">
        <f>Sprache!$E$55&amp;IF(MIN(Calc1!$F$13,Calc2!$F$13)*2&lt;2,""," 1 - "&amp;MIN(Calc1!$F$13,Calc2!$F$13)*2)</f>
        <v>Spiele um die Plätze  1 - 10</v>
      </c>
      <c r="D10" s="704"/>
      <c r="E10" s="704"/>
      <c r="F10" s="704"/>
      <c r="P10" s="606"/>
    </row>
    <row r="11" spans="2:16" ht="24" customHeight="1" thickTop="1" thickBot="1" x14ac:dyDescent="0.35">
      <c r="B11" s="372"/>
      <c r="C11" s="427" t="str">
        <f>Sprache!$E$9</f>
        <v>Nr.</v>
      </c>
      <c r="D11" s="368" t="str">
        <f>Sprache!$E$39</f>
        <v>Beginn</v>
      </c>
      <c r="E11" s="356" t="str">
        <f>Sprache!$E$48</f>
        <v>Feld</v>
      </c>
      <c r="F11" s="356"/>
      <c r="G11" s="656" t="str">
        <f>Sprache!$E$14</f>
        <v>Spielpaarung</v>
      </c>
      <c r="H11" s="657"/>
      <c r="I11" s="658"/>
      <c r="J11" s="659" t="str">
        <f>Sprache!$E$15</f>
        <v>Ergebnis</v>
      </c>
      <c r="K11" s="657"/>
      <c r="L11" s="658"/>
      <c r="M11" s="659" t="str">
        <f>Sprache!$E$61</f>
        <v>Elfmeter</v>
      </c>
      <c r="N11" s="657"/>
      <c r="O11" s="660"/>
      <c r="P11" s="607"/>
    </row>
    <row r="12" spans="2:16" s="338" customFormat="1" ht="24" customHeight="1" x14ac:dyDescent="0.25">
      <c r="B12" s="415"/>
      <c r="C12" s="426">
        <f t="array" aca="1" ref="C12" ca="1">31-SUM(((Planung!$L$6:$L$35="")+(Planung!$N$6:$N$35="")&gt;0)*1)</f>
        <v>21</v>
      </c>
      <c r="D12" s="369">
        <f ca="1">IF(Planung!$U$15,"",Planung!$R$13+(Planung!$R$9+Planung!$P$35)/1440)</f>
        <v>0.47222222222222221</v>
      </c>
      <c r="E12" s="364">
        <f>IF(Planung!$U$15,"",1)</f>
        <v>1</v>
      </c>
      <c r="F12" s="352" t="s">
        <v>227</v>
      </c>
      <c r="G12" s="353" t="str">
        <f ca="1">Turnierplan!$N$17</f>
        <v/>
      </c>
      <c r="H12" s="354" t="s">
        <v>5</v>
      </c>
      <c r="I12" s="355" t="str">
        <f ca="1">Turnierplan!$N$27</f>
        <v/>
      </c>
      <c r="J12" s="357"/>
      <c r="K12" s="361" t="str">
        <f>Sprache!$E$71</f>
        <v>:</v>
      </c>
      <c r="L12" s="375"/>
      <c r="M12" s="376"/>
      <c r="N12" s="361" t="str">
        <f>Sprache!$E$71</f>
        <v>:</v>
      </c>
      <c r="O12" s="358"/>
      <c r="P12" s="365"/>
    </row>
    <row r="13" spans="2:16" s="338" customFormat="1" ht="24" customHeight="1" x14ac:dyDescent="0.25">
      <c r="B13" s="415"/>
      <c r="C13" s="416">
        <f t="array" aca="1" ref="C13" ca="1">ROW(32:32)-SUM(((Planung!$L$6:$L$35="")+(Planung!$N$6:$N$35="")&gt;0)*1)-SUM((($G$12:$G12="")+($I$12:$I12="")&gt;0)*1)</f>
        <v>21</v>
      </c>
      <c r="D13" s="370">
        <f t="array" aca="1" ref="D13" ca="1">IF(Planung!$U$15,"",$D$12+QUOTIENT(($C13-$C$12),Planung!$U$11)*(Planung!$R$7+Planung!$R$9)/1440+SUM($P$12:$P12)/1440)</f>
        <v>0.47222222222222221</v>
      </c>
      <c r="E13" s="364">
        <f ca="1">IF(Planung!$U$15,"",MOD($C13-$C$12,Planung!$U$11)+1)</f>
        <v>1</v>
      </c>
      <c r="F13" s="350" t="s">
        <v>228</v>
      </c>
      <c r="G13" s="346" t="str">
        <f ca="1">Turnierplan!$N$16</f>
        <v>Langenthal 2</v>
      </c>
      <c r="H13" s="149" t="s">
        <v>5</v>
      </c>
      <c r="I13" s="348" t="str">
        <f ca="1">Turnierplan!$N$26</f>
        <v>Langenthal 11</v>
      </c>
      <c r="J13" s="359"/>
      <c r="K13" s="361" t="str">
        <f>Sprache!$E$71</f>
        <v>:</v>
      </c>
      <c r="L13" s="342"/>
      <c r="M13" s="377"/>
      <c r="N13" s="361" t="str">
        <f>Sprache!$E$71</f>
        <v>:</v>
      </c>
      <c r="O13" s="343"/>
      <c r="P13" s="366"/>
    </row>
    <row r="14" spans="2:16" s="338" customFormat="1" ht="24" customHeight="1" x14ac:dyDescent="0.25">
      <c r="B14" s="415"/>
      <c r="C14" s="416">
        <f t="array" aca="1" ref="C14" ca="1">ROW(33:33)-SUM(((Planung!$L$6:$L$35="")+(Planung!$N$6:$N$35="")&gt;0)*1)-SUM((($G$12:$G13="")+($I$12:$I13="")&gt;0)*1)</f>
        <v>22</v>
      </c>
      <c r="D14" s="370">
        <f t="array" aca="1" ref="D14" ca="1">IF(Planung!$U$15,"",$D$12+QUOTIENT(($C14-$C$12),Planung!$U$11)*(Planung!$R$7+Planung!$R$9)/1440+SUM($P$12:$P13)/1440)</f>
        <v>0.47222222222222221</v>
      </c>
      <c r="E14" s="364">
        <f ca="1">IF(Planung!$U$15,"",MOD($C14-$C$12,Planung!$U$11)+1)</f>
        <v>2</v>
      </c>
      <c r="F14" s="350" t="s">
        <v>229</v>
      </c>
      <c r="G14" s="346" t="str">
        <f ca="1">Turnierplan!$N$15</f>
        <v>Murten 2</v>
      </c>
      <c r="H14" s="149" t="s">
        <v>5</v>
      </c>
      <c r="I14" s="348" t="str">
        <f ca="1">Turnierplan!$N$25</f>
        <v>Burgdorf 11</v>
      </c>
      <c r="J14" s="359"/>
      <c r="K14" s="361" t="str">
        <f>Sprache!$E$71</f>
        <v>:</v>
      </c>
      <c r="L14" s="342"/>
      <c r="M14" s="377"/>
      <c r="N14" s="361" t="str">
        <f>Sprache!$E$71</f>
        <v>:</v>
      </c>
      <c r="O14" s="343"/>
      <c r="P14" s="366"/>
    </row>
    <row r="15" spans="2:16" s="338" customFormat="1" ht="24" customHeight="1" x14ac:dyDescent="0.25">
      <c r="B15" s="415"/>
      <c r="C15" s="416">
        <f t="array" aca="1" ref="C15" ca="1">ROW(34:34)-SUM(((Planung!$L$6:$L$35="")+(Planung!$N$6:$N$35="")&gt;0)*1)-SUM((($G$12:$G14="")+($I$12:$I14="")&gt;0)*1)</f>
        <v>23</v>
      </c>
      <c r="D15" s="370">
        <f t="array" aca="1" ref="D15" ca="1">IF(Planung!$U$15,"",$D$12+QUOTIENT(($C15-$C$12),Planung!$U$11)*(Planung!$R$7+Planung!$R$9)/1440+SUM($P$12:$P14)/1440)</f>
        <v>0.4861111111111111</v>
      </c>
      <c r="E15" s="364">
        <f ca="1">IF(Planung!$U$15,"",MOD($C15-$C$12,Planung!$U$11)+1)</f>
        <v>1</v>
      </c>
      <c r="F15" s="350" t="s">
        <v>230</v>
      </c>
      <c r="G15" s="346" t="str">
        <f ca="1">Turnierplan!$N$14</f>
        <v>Thun</v>
      </c>
      <c r="H15" s="149" t="s">
        <v>5</v>
      </c>
      <c r="I15" s="348" t="str">
        <f ca="1">Turnierplan!$N$24</f>
        <v>Thun 13_2</v>
      </c>
      <c r="J15" s="359"/>
      <c r="K15" s="362" t="str">
        <f>Sprache!$E$71</f>
        <v>:</v>
      </c>
      <c r="L15" s="342"/>
      <c r="M15" s="377"/>
      <c r="N15" s="362" t="str">
        <f>Sprache!$E$71</f>
        <v>:</v>
      </c>
      <c r="O15" s="343"/>
      <c r="P15" s="366"/>
    </row>
    <row r="16" spans="2:16" s="338" customFormat="1" ht="24" customHeight="1" x14ac:dyDescent="0.25">
      <c r="B16" s="415"/>
      <c r="C16" s="416">
        <f t="array" aca="1" ref="C16" ca="1">ROW(35:35)-SUM(((Planung!$L$6:$L$35="")+(Planung!$N$6:$N$35="")&gt;0)*1)-SUM((($G$12:$G15="")+($I$12:$I15="")&gt;0)*1)</f>
        <v>24</v>
      </c>
      <c r="D16" s="370">
        <f t="array" aca="1" ref="D16" ca="1">IF(Planung!$U$15,"",$D$12+QUOTIENT(($C16-$C$12),Planung!$U$11)*(Planung!$R$7+Planung!$R$9)/1440+SUM($P$12:$P15)/1440)</f>
        <v>0.4861111111111111</v>
      </c>
      <c r="E16" s="364">
        <f ca="1">IF(Planung!$U$15,"",MOD($C16-$C$12,Planung!$U$11)+1)</f>
        <v>2</v>
      </c>
      <c r="F16" s="350" t="s">
        <v>231</v>
      </c>
      <c r="G16" s="346" t="str">
        <f ca="1">Turnierplan!$N$13</f>
        <v>Murten 1</v>
      </c>
      <c r="H16" s="149" t="s">
        <v>5</v>
      </c>
      <c r="I16" s="348" t="str">
        <f ca="1">Turnierplan!$N$23</f>
        <v>Thun 13_1</v>
      </c>
      <c r="J16" s="359"/>
      <c r="K16" s="362" t="str">
        <f>Sprache!$E$71</f>
        <v>:</v>
      </c>
      <c r="L16" s="342"/>
      <c r="M16" s="377"/>
      <c r="N16" s="362" t="str">
        <f>Sprache!$E$71</f>
        <v>:</v>
      </c>
      <c r="O16" s="343"/>
      <c r="P16" s="382"/>
    </row>
    <row r="17" spans="2:16" s="338" customFormat="1" ht="24" customHeight="1" thickBot="1" x14ac:dyDescent="0.3">
      <c r="B17" s="415"/>
      <c r="C17" s="417">
        <f t="array" aca="1" ref="C17" ca="1">ROW(36:36)-SUM(((Planung!$L$6:$L$35="")+(Planung!$N$6:$N$35="")&gt;0)*1)-SUM((($G$12:$G16="")+($I$12:$I16="")&gt;0)*1)</f>
        <v>25</v>
      </c>
      <c r="D17" s="371">
        <f t="array" aca="1" ref="D17" ca="1">IF(Planung!$U$15,"",$D$12+QUOTIENT(($C17-$C$12),Planung!$U$11)*(Planung!$R$7+Planung!$R$9)/1440+SUM($P$12:$P16)/1440)</f>
        <v>0.5</v>
      </c>
      <c r="E17" s="367">
        <f ca="1">IF(Planung!$U$15,"",MOD($C17-$C$12,Planung!$U$11)+1)</f>
        <v>1</v>
      </c>
      <c r="F17" s="351" t="s">
        <v>232</v>
      </c>
      <c r="G17" s="347" t="str">
        <f ca="1">Turnierplan!$N$12</f>
        <v>Langenthal 1</v>
      </c>
      <c r="H17" s="150" t="s">
        <v>5</v>
      </c>
      <c r="I17" s="349" t="str">
        <f ca="1">Turnierplan!$N$22</f>
        <v>Langenthal 13</v>
      </c>
      <c r="J17" s="360"/>
      <c r="K17" s="363" t="str">
        <f>Sprache!$E$71</f>
        <v>:</v>
      </c>
      <c r="L17" s="344"/>
      <c r="M17" s="378">
        <v>5</v>
      </c>
      <c r="N17" s="363" t="str">
        <f>Sprache!$E$71</f>
        <v>:</v>
      </c>
      <c r="O17" s="345">
        <v>4</v>
      </c>
      <c r="P17" s="383"/>
    </row>
    <row r="18" spans="2:16" ht="13.5" thickTop="1" x14ac:dyDescent="0.3"/>
    <row r="19" spans="2:16" ht="24" customHeight="1" x14ac:dyDescent="0.3">
      <c r="C19" s="379"/>
      <c r="D19" s="379"/>
      <c r="E19" s="379"/>
      <c r="F19" s="379"/>
      <c r="G19" s="703" t="str">
        <f>Sprache!$E$29</f>
        <v>Turnierende:</v>
      </c>
      <c r="H19" s="703"/>
      <c r="I19" s="380">
        <f ca="1">IF(Planung!$R$13="","",$D$17+Planung!$R$7/1440)</f>
        <v>0.51041666666666663</v>
      </c>
      <c r="J19" s="381"/>
      <c r="K19" s="381"/>
      <c r="L19" s="381"/>
      <c r="M19" s="381"/>
      <c r="N19" s="381"/>
      <c r="O19" s="381"/>
      <c r="P19" s="381"/>
    </row>
    <row r="20" spans="2:16" x14ac:dyDescent="0.3">
      <c r="D20" s="373"/>
    </row>
    <row r="21" spans="2:16" ht="13.5" thickBot="1" x14ac:dyDescent="0.35">
      <c r="D21" s="373"/>
    </row>
    <row r="22" spans="2:16" ht="22.5" customHeight="1" thickBot="1" x14ac:dyDescent="0.35">
      <c r="F22" s="492" t="str">
        <f>Sprache!$E$79</f>
        <v>Rang</v>
      </c>
      <c r="G22" s="687" t="str">
        <f>"  "&amp;Sprache!$E$10</f>
        <v xml:space="preserve">  Teilnehmer bzw. Mannschaft</v>
      </c>
      <c r="H22" s="687"/>
      <c r="I22" s="688"/>
    </row>
    <row r="23" spans="2:16" ht="24" customHeight="1" thickTop="1" x14ac:dyDescent="0.3">
      <c r="E23" s="374">
        <v>1</v>
      </c>
      <c r="F23" s="428">
        <v>1</v>
      </c>
      <c r="G23" s="697" t="str">
        <f ca="1">IF(AND($G17="",$I17=""),"",IF(AND($G17&lt;&gt;"",$I17=""),$G17,IF(AND($G17="",$I17&lt;&gt;""),$I17,IF(OR($J17="",$L17=""),"",IF($J17&gt;$L17,$G17,IF($J17&lt;$L17,$I17,IF($M17&gt;$O17,$G17,IF($M17&lt;$O17,$I17,""))))))))</f>
        <v/>
      </c>
      <c r="H23" s="697"/>
      <c r="I23" s="698"/>
    </row>
    <row r="24" spans="2:16" ht="24" customHeight="1" x14ac:dyDescent="0.3">
      <c r="E24" s="374">
        <v>2</v>
      </c>
      <c r="F24" s="429">
        <v>2</v>
      </c>
      <c r="G24" s="699" t="str">
        <f ca="1">IF(OR($G17="",$I17="",$J17="",$L17=""),"",IF($J17&lt;$L17,$G17,IF($J17&gt;$L17,$I17,IF($M17&lt;$O17,$G17,IF($M17&gt;$O17,$I17,"")))))</f>
        <v/>
      </c>
      <c r="H24" s="699"/>
      <c r="I24" s="700"/>
    </row>
    <row r="25" spans="2:16" ht="24" customHeight="1" x14ac:dyDescent="0.3">
      <c r="E25" s="374">
        <v>3</v>
      </c>
      <c r="F25" s="430">
        <v>3</v>
      </c>
      <c r="G25" s="701" t="str">
        <f ca="1">IF(AND($G16="",$I16=""),"",IF(AND($G16&lt;&gt;"",$I16=""),$G16,IF(AND($G16="",$I16&lt;&gt;""),$I16,IF(OR($J16="",$L16=""),"",IF($J16&gt;$L16,$G16,IF($J16&lt;$L16,$I16,IF($M16&gt;$O16,$G16,IF($M16&lt;$O16,$I16,""))))))))</f>
        <v/>
      </c>
      <c r="H25" s="701"/>
      <c r="I25" s="702"/>
    </row>
    <row r="26" spans="2:16" ht="24" customHeight="1" x14ac:dyDescent="0.3">
      <c r="E26" s="374">
        <v>4</v>
      </c>
      <c r="F26" s="431">
        <v>4</v>
      </c>
      <c r="G26" s="695" t="str">
        <f ca="1">IF(OR($G16="",$I16="",$J16="",$L16=""),"",IF($J16&lt;$L16,$G16,IF($J16&gt;$L16,$I16,IF($M16&lt;$O16,$G16,IF($M16&gt;$O16,$I16,"")))))</f>
        <v/>
      </c>
      <c r="H26" s="695"/>
      <c r="I26" s="696"/>
    </row>
    <row r="27" spans="2:16" ht="24" customHeight="1" x14ac:dyDescent="0.3">
      <c r="E27" s="374">
        <v>5</v>
      </c>
      <c r="F27" s="431">
        <v>5</v>
      </c>
      <c r="G27" s="695" t="str">
        <f ca="1">IF(AND($G15="",$I15=""),"",IF(AND($G15&lt;&gt;"",$I15=""),$G15,IF(AND($G15="",$I15&lt;&gt;""),$I15,IF(OR($J15="",$L15=""),"",IF($J15&gt;$L15,$G15,IF($J15&lt;$L15,$I15,IF($M15&gt;$O15,$G15,IF($M15&lt;$O15,$I15,""))))))))</f>
        <v/>
      </c>
      <c r="H27" s="695"/>
      <c r="I27" s="696"/>
    </row>
    <row r="28" spans="2:16" ht="24" customHeight="1" x14ac:dyDescent="0.3">
      <c r="E28" s="374">
        <v>6</v>
      </c>
      <c r="F28" s="431">
        <v>6</v>
      </c>
      <c r="G28" s="695" t="str">
        <f ca="1">IF(OR($G15="",$I15="",$J15="",$L15=""),"",IF($J15&lt;$L15,$G15,IF($J15&gt;$L15,$I15,IF($M15&lt;$O15,$G15,IF($M15&gt;$O15,$I15,"")))))</f>
        <v/>
      </c>
      <c r="H28" s="695"/>
      <c r="I28" s="696"/>
    </row>
    <row r="29" spans="2:16" ht="24" customHeight="1" x14ac:dyDescent="0.3">
      <c r="E29" s="374">
        <v>7</v>
      </c>
      <c r="F29" s="431">
        <v>7</v>
      </c>
      <c r="G29" s="695" t="str">
        <f ca="1">IF(AND($G14="",$I14=""),"",IF(AND($G14&lt;&gt;"",$I14=""),$G14,IF(AND($G14="",$I14&lt;&gt;""),$I14,IF(OR($J14="",$L14=""),"",IF($J14&gt;$L14,$G14,IF($J14&lt;$L14,$I14,IF($M14&gt;$O14,$G14,IF($M14&lt;$O14,$I14,""))))))))</f>
        <v/>
      </c>
      <c r="H29" s="695"/>
      <c r="I29" s="696"/>
    </row>
    <row r="30" spans="2:16" ht="24" customHeight="1" x14ac:dyDescent="0.3">
      <c r="E30" s="374">
        <v>8</v>
      </c>
      <c r="F30" s="431">
        <v>8</v>
      </c>
      <c r="G30" s="695" t="str">
        <f ca="1">IF(OR($G14="",$I14="",$J14="",$L14=""),"",IF($J14&lt;$L14,$G14,IF($J14&gt;$L14,$I14,IF($M14&lt;$O14,$G14,IF($M14&gt;$O14,$I14,"")))))</f>
        <v/>
      </c>
      <c r="H30" s="695"/>
      <c r="I30" s="696"/>
    </row>
    <row r="31" spans="2:16" ht="24" customHeight="1" x14ac:dyDescent="0.3">
      <c r="E31" s="374">
        <v>9</v>
      </c>
      <c r="F31" s="431">
        <v>9</v>
      </c>
      <c r="G31" s="695" t="str">
        <f ca="1">IF(AND($G13="",$I13=""),"",IF(AND($G13&lt;&gt;"",$I13=""),$G13,IF(AND($G13="",$I13&lt;&gt;""),$I13,IF(OR($J13="",$L13=""),"",IF($J13&gt;$L13,$G13,IF($J13&lt;$L13,$I13,IF($M13&gt;$O13,$G13,IF($M13&lt;$O13,$I13,""))))))))</f>
        <v/>
      </c>
      <c r="H31" s="695"/>
      <c r="I31" s="696"/>
    </row>
    <row r="32" spans="2:16" ht="24" customHeight="1" x14ac:dyDescent="0.3">
      <c r="E32" s="374">
        <v>10</v>
      </c>
      <c r="F32" s="431">
        <v>10</v>
      </c>
      <c r="G32" s="695" t="str">
        <f ca="1">IF(OR($G13="",$I13="",$J13="",$L13=""),"",IF($J13&lt;$L13,$G13,IF($J13&gt;$L13,$I13,IF($M13&lt;$O13,$G13,IF($M13&gt;$O13,$I13,"")))))</f>
        <v/>
      </c>
      <c r="H32" s="695"/>
      <c r="I32" s="696"/>
    </row>
    <row r="33" spans="5:9" ht="24" customHeight="1" x14ac:dyDescent="0.3">
      <c r="E33" s="374">
        <v>11</v>
      </c>
      <c r="F33" s="431">
        <v>11</v>
      </c>
      <c r="G33" s="695" t="str">
        <f ca="1">IF(AND($G12="",$I12=""),"",IF(AND($G12&lt;&gt;"",$I12=""),$G12,IF(AND($G12="",$I12&lt;&gt;""),$I12,IF(OR($J12="",$L12=""),"",IF($J12&gt;$L12,$G12,IF($J12&lt;$L12,$I12,IF($M12&gt;$O12,$G12,IF($M12&lt;$O12,$I12,""))))))))</f>
        <v/>
      </c>
      <c r="H33" s="695"/>
      <c r="I33" s="696"/>
    </row>
    <row r="34" spans="5:9" ht="24" customHeight="1" thickBot="1" x14ac:dyDescent="0.35">
      <c r="E34" s="374">
        <v>12</v>
      </c>
      <c r="F34" s="432">
        <v>12</v>
      </c>
      <c r="G34" s="685" t="str">
        <f ca="1">IF(OR($G12="",$I12="",$J12="",$L12=""),"",IF($J12&lt;$L12,$G12,IF($J12&gt;$L12,$I12,IF($M12&lt;$O12,$G12,IF($M12&gt;$O12,$I12,"")))))</f>
        <v/>
      </c>
      <c r="H34" s="685"/>
      <c r="I34" s="686"/>
    </row>
    <row r="35" spans="5:9" ht="13.5" thickTop="1" x14ac:dyDescent="0.3"/>
    <row r="36" spans="5:9" x14ac:dyDescent="0.3"/>
    <row r="37" spans="5:9" x14ac:dyDescent="0.3"/>
  </sheetData>
  <sheetProtection sheet="1" selectLockedCells="1"/>
  <mergeCells count="24">
    <mergeCell ref="J11:L11"/>
    <mergeCell ref="C10:F10"/>
    <mergeCell ref="E2:P2"/>
    <mergeCell ref="E3:P3"/>
    <mergeCell ref="E4:P4"/>
    <mergeCell ref="E5:P5"/>
    <mergeCell ref="P9:P11"/>
    <mergeCell ref="M11:O11"/>
    <mergeCell ref="G34:I34"/>
    <mergeCell ref="G22:I22"/>
    <mergeCell ref="G7:I8"/>
    <mergeCell ref="G28:I28"/>
    <mergeCell ref="G29:I29"/>
    <mergeCell ref="G30:I30"/>
    <mergeCell ref="G31:I31"/>
    <mergeCell ref="G32:I32"/>
    <mergeCell ref="G33:I33"/>
    <mergeCell ref="G23:I23"/>
    <mergeCell ref="G24:I24"/>
    <mergeCell ref="G25:I25"/>
    <mergeCell ref="G26:I26"/>
    <mergeCell ref="G27:I27"/>
    <mergeCell ref="G11:I11"/>
    <mergeCell ref="G19:H19"/>
  </mergeCells>
  <conditionalFormatting sqref="C12:O17">
    <cfRule type="expression" dxfId="14" priority="1">
      <formula>OR($G12="",$I12="")</formula>
    </cfRule>
  </conditionalFormatting>
  <pageMargins left="0.7" right="0.7" top="0.78740157499999996" bottom="0.78740157499999996" header="0.3" footer="0.3"/>
  <pageSetup paperSize="9" orientation="portrait" horizontalDpi="4294967293" r:id="rId1"/>
  <extLst>
    <ext xmlns:x14="http://schemas.microsoft.com/office/spreadsheetml/2009/9/main" uri="{78C0D931-6437-407d-A8EE-F0AAD7539E65}">
      <x14:conditionalFormattings>
        <x14:conditionalFormatting xmlns:xm="http://schemas.microsoft.com/office/excel/2006/main">
          <x14:cfRule type="expression" priority="2" id="{17BB91E0-A3CE-4ED3-B5A3-AE335022FDB6}">
            <xm:f>$F26&gt;2*Calc1!$F$14-MOD((Calc1!$F$13+Calc2!$F$13),2)</xm:f>
            <x14:dxf>
              <numFmt numFmtId="165" formatCode=";;;"/>
            </x14:dxf>
          </x14:cfRule>
          <xm:sqref>F26:F34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sheetPr codeName="Tabelle10"/>
  <dimension ref="A1:XFC42"/>
  <sheetViews>
    <sheetView showGridLines="0" showRowColHeaders="0" topLeftCell="A13" workbookViewId="0">
      <selection activeCell="J12" sqref="J12"/>
    </sheetView>
  </sheetViews>
  <sheetFormatPr baseColWidth="10" defaultColWidth="0" defaultRowHeight="13" zeroHeight="1" x14ac:dyDescent="0.3"/>
  <cols>
    <col min="1" max="1" width="10.453125" style="44" customWidth="1"/>
    <col min="2" max="2" width="5.26953125" style="44" customWidth="1"/>
    <col min="3" max="3" width="6.7265625" style="44" customWidth="1"/>
    <col min="4" max="6" width="11.453125" style="44" customWidth="1"/>
    <col min="7" max="7" width="28.7265625" style="44" customWidth="1"/>
    <col min="8" max="8" width="2.81640625" style="44" customWidth="1"/>
    <col min="9" max="9" width="28.7265625" style="44" customWidth="1"/>
    <col min="10" max="10" width="4.7265625" style="44" customWidth="1"/>
    <col min="11" max="11" width="2.26953125" style="44" customWidth="1"/>
    <col min="12" max="13" width="4.7265625" style="44" customWidth="1"/>
    <col min="14" max="14" width="2.26953125" style="44" customWidth="1"/>
    <col min="15" max="15" width="4.7265625" style="44" customWidth="1"/>
    <col min="16" max="17" width="8" style="44" customWidth="1"/>
    <col min="18" max="18" width="11.453125" customWidth="1"/>
    <col min="19" max="16383" width="11.453125" hidden="1"/>
    <col min="16384" max="16384" width="7.7265625" hidden="1"/>
  </cols>
  <sheetData>
    <row r="1" spans="1:17" ht="13.5" thickBot="1" x14ac:dyDescent="0.35"/>
    <row r="2" spans="1:17" ht="36.5" thickTop="1" x14ac:dyDescent="0.3">
      <c r="E2" s="705" t="str">
        <f>Turnierplan!$G$2</f>
        <v>Fussballturnier Kadettentage 2024</v>
      </c>
      <c r="F2" s="706"/>
      <c r="G2" s="706"/>
      <c r="H2" s="706"/>
      <c r="I2" s="706"/>
      <c r="J2" s="706"/>
      <c r="K2" s="706"/>
      <c r="L2" s="706"/>
      <c r="M2" s="706"/>
      <c r="N2" s="706"/>
      <c r="O2" s="706"/>
      <c r="P2" s="707"/>
    </row>
    <row r="3" spans="1:17" ht="30" customHeight="1" x14ac:dyDescent="0.3">
      <c r="E3" s="708" t="str">
        <f>Turnierplan!$G$3</f>
        <v>Veranstalter:  Kadetten Thun</v>
      </c>
      <c r="F3" s="709"/>
      <c r="G3" s="709"/>
      <c r="H3" s="709"/>
      <c r="I3" s="709"/>
      <c r="J3" s="709"/>
      <c r="K3" s="709"/>
      <c r="L3" s="709"/>
      <c r="M3" s="709"/>
      <c r="N3" s="709"/>
      <c r="O3" s="709"/>
      <c r="P3" s="710"/>
    </row>
    <row r="4" spans="1:17" ht="30" customHeight="1" x14ac:dyDescent="0.3">
      <c r="E4" s="711" t="str">
        <f>Turnierplan!$G$4</f>
        <v>Sportplatz Progymatte, Pestalozzistrasse 25, 3600 Thun</v>
      </c>
      <c r="F4" s="712"/>
      <c r="G4" s="712"/>
      <c r="H4" s="712"/>
      <c r="I4" s="712"/>
      <c r="J4" s="712"/>
      <c r="K4" s="712"/>
      <c r="L4" s="712"/>
      <c r="M4" s="712"/>
      <c r="N4" s="712"/>
      <c r="O4" s="712"/>
      <c r="P4" s="713"/>
    </row>
    <row r="5" spans="1:17" ht="30" customHeight="1" thickBot="1" x14ac:dyDescent="0.35">
      <c r="E5" s="714" t="str">
        <f>Turnierplan!$G$5</f>
        <v>Beginn:  08:30 Uhr</v>
      </c>
      <c r="F5" s="715"/>
      <c r="G5" s="715"/>
      <c r="H5" s="715"/>
      <c r="I5" s="715"/>
      <c r="J5" s="715"/>
      <c r="K5" s="715"/>
      <c r="L5" s="715"/>
      <c r="M5" s="715"/>
      <c r="N5" s="715"/>
      <c r="O5" s="715"/>
      <c r="P5" s="716"/>
    </row>
    <row r="6" spans="1:17" ht="18" customHeight="1" thickTop="1" thickBot="1" x14ac:dyDescent="0.35"/>
    <row r="7" spans="1:17" ht="30" customHeight="1" thickTop="1" x14ac:dyDescent="0.3">
      <c r="G7" s="689" t="str">
        <f>Sprache!$E$19</f>
        <v>Endrunde</v>
      </c>
      <c r="H7" s="690"/>
      <c r="I7" s="691"/>
    </row>
    <row r="8" spans="1:17" ht="30" customHeight="1" thickBot="1" x14ac:dyDescent="0.35">
      <c r="G8" s="692"/>
      <c r="H8" s="693"/>
      <c r="I8" s="694"/>
    </row>
    <row r="9" spans="1:17" ht="12.65" customHeight="1" thickTop="1" x14ac:dyDescent="0.3">
      <c r="P9" s="606" t="str">
        <f>Sprache!$E$20</f>
        <v>Zusätzl. Pause (min)</v>
      </c>
    </row>
    <row r="10" spans="1:17" ht="28" customHeight="1" thickBot="1" x14ac:dyDescent="0.5">
      <c r="C10" s="704" t="str">
        <f>Sprache!$E$55&amp;IF(MIN(Calc1!$F$13,Calc2!$F$13)*2&lt;6,""," 5 - "&amp;MIN(Calc1!$F$13,Calc2!$F$13)*2)</f>
        <v>Spiele um die Plätze  5 - 10</v>
      </c>
      <c r="D10" s="704"/>
      <c r="E10" s="704"/>
      <c r="F10" s="704"/>
      <c r="P10" s="606"/>
    </row>
    <row r="11" spans="1:17" ht="24" customHeight="1" thickTop="1" thickBot="1" x14ac:dyDescent="0.35">
      <c r="B11" s="372"/>
      <c r="C11" s="427" t="str">
        <f>Sprache!$E$9</f>
        <v>Nr.</v>
      </c>
      <c r="D11" s="368" t="str">
        <f>Sprache!$E$39</f>
        <v>Beginn</v>
      </c>
      <c r="E11" s="356" t="str">
        <f>Sprache!$E$48</f>
        <v>Feld</v>
      </c>
      <c r="F11" s="356"/>
      <c r="G11" s="656" t="str">
        <f>Sprache!$E$14</f>
        <v>Spielpaarung</v>
      </c>
      <c r="H11" s="657"/>
      <c r="I11" s="658"/>
      <c r="J11" s="659" t="str">
        <f>Sprache!$E$15</f>
        <v>Ergebnis</v>
      </c>
      <c r="K11" s="657"/>
      <c r="L11" s="658"/>
      <c r="M11" s="659" t="str">
        <f>Sprache!$E$61</f>
        <v>Elfmeter</v>
      </c>
      <c r="N11" s="657"/>
      <c r="O11" s="660"/>
      <c r="P11" s="607"/>
    </row>
    <row r="12" spans="1:17" ht="24" customHeight="1" x14ac:dyDescent="0.25">
      <c r="A12" s="338"/>
      <c r="B12" s="415"/>
      <c r="C12" s="418">
        <f t="array" aca="1" ref="C12" ca="1">31-SUM(((Planung!$L$6:$L$35="")+(Planung!$N$6:$N$35="")&gt;0)*1)</f>
        <v>21</v>
      </c>
      <c r="D12" s="421">
        <f ca="1">IF(Planung!$U$15,"",Planung!$R$13+(Planung!$R$9+Planung!$P$35)/1440)</f>
        <v>0.47222222222222221</v>
      </c>
      <c r="E12" s="399">
        <f>IF(Planung!$U$15,"",1)</f>
        <v>1</v>
      </c>
      <c r="F12" s="400" t="s">
        <v>227</v>
      </c>
      <c r="G12" s="401" t="str">
        <f ca="1">Turnierplan!$N$17</f>
        <v/>
      </c>
      <c r="H12" s="148" t="s">
        <v>5</v>
      </c>
      <c r="I12" s="402" t="str">
        <f ca="1">Turnierplan!$N$27</f>
        <v/>
      </c>
      <c r="J12" s="403"/>
      <c r="K12" s="404" t="str">
        <f>Sprache!$E$71</f>
        <v>:</v>
      </c>
      <c r="L12" s="405"/>
      <c r="M12" s="406"/>
      <c r="N12" s="404" t="str">
        <f>Sprache!$E$71</f>
        <v>:</v>
      </c>
      <c r="O12" s="407"/>
      <c r="P12" s="365"/>
      <c r="Q12" s="338"/>
    </row>
    <row r="13" spans="1:17" ht="24" customHeight="1" x14ac:dyDescent="0.25">
      <c r="A13" s="338"/>
      <c r="B13" s="415"/>
      <c r="C13" s="419">
        <f t="array" aca="1" ref="C13" ca="1">ROW(32:32)-SUM(((Planung!$L$6:$L$35="")+(Planung!$N$6:$N$35="")&gt;0)*1)-SUM((($G$12:$G12="")+($I$12:$I12="")&gt;0)*1)</f>
        <v>21</v>
      </c>
      <c r="D13" s="422">
        <f t="array" aca="1" ref="D13" ca="1">IF(Planung!$U$15,"",$D$12+QUOTIENT(($C13-$C$12),Planung!$U$11)*(Planung!$R$7+Planung!$R$9)/1440+SUM($P$12:$P12)/1440)</f>
        <v>0.47222222222222221</v>
      </c>
      <c r="E13" s="399">
        <f ca="1">IF(Planung!$U$15,"",MOD($C13-$C$12,Planung!$U$11)+1)</f>
        <v>1</v>
      </c>
      <c r="F13" s="350" t="s">
        <v>228</v>
      </c>
      <c r="G13" s="346" t="str">
        <f ca="1">Turnierplan!$N$16</f>
        <v>Langenthal 2</v>
      </c>
      <c r="H13" s="149" t="s">
        <v>5</v>
      </c>
      <c r="I13" s="348" t="str">
        <f ca="1">Turnierplan!$N$26</f>
        <v>Langenthal 11</v>
      </c>
      <c r="J13" s="359">
        <v>2</v>
      </c>
      <c r="K13" s="361" t="str">
        <f>Sprache!$E$71</f>
        <v>:</v>
      </c>
      <c r="L13" s="342">
        <v>0</v>
      </c>
      <c r="M13" s="377"/>
      <c r="N13" s="361" t="str">
        <f>Sprache!$E$71</f>
        <v>:</v>
      </c>
      <c r="O13" s="343"/>
      <c r="P13" s="366"/>
      <c r="Q13" s="338"/>
    </row>
    <row r="14" spans="1:17" ht="24" customHeight="1" x14ac:dyDescent="0.25">
      <c r="A14" s="338"/>
      <c r="B14" s="415"/>
      <c r="C14" s="419">
        <f t="array" aca="1" ref="C14" ca="1">ROW(33:33)-SUM(((Planung!$L$6:$L$35="")+(Planung!$N$6:$N$35="")&gt;0)*1)-SUM((($G$12:$G13="")+($I$12:$I13="")&gt;0)*1)</f>
        <v>22</v>
      </c>
      <c r="D14" s="422">
        <f t="array" aca="1" ref="D14" ca="1">IF(Planung!$U$15,"",$D$12+QUOTIENT(($C14-$C$12),Planung!$U$11)*(Planung!$R$7+Planung!$R$9)/1440+SUM($P$12:$P13)/1440)</f>
        <v>0.47222222222222221</v>
      </c>
      <c r="E14" s="399">
        <f ca="1">IF(Planung!$U$15,"",MOD($C14-$C$12,Planung!$U$11)+1)</f>
        <v>2</v>
      </c>
      <c r="F14" s="350" t="s">
        <v>229</v>
      </c>
      <c r="G14" s="346" t="str">
        <f ca="1">Turnierplan!$N$15</f>
        <v>Murten 2</v>
      </c>
      <c r="H14" s="149" t="s">
        <v>5</v>
      </c>
      <c r="I14" s="348" t="str">
        <f ca="1">Turnierplan!$N$25</f>
        <v>Burgdorf 11</v>
      </c>
      <c r="J14" s="359">
        <v>1</v>
      </c>
      <c r="K14" s="361" t="str">
        <f>Sprache!$E$71</f>
        <v>:</v>
      </c>
      <c r="L14" s="342">
        <v>3</v>
      </c>
      <c r="M14" s="377"/>
      <c r="N14" s="361" t="str">
        <f>Sprache!$E$71</f>
        <v>:</v>
      </c>
      <c r="O14" s="343"/>
      <c r="P14" s="366"/>
      <c r="Q14" s="338"/>
    </row>
    <row r="15" spans="1:17" ht="24" customHeight="1" thickBot="1" x14ac:dyDescent="0.3">
      <c r="A15" s="338"/>
      <c r="B15" s="415"/>
      <c r="C15" s="420">
        <f t="array" aca="1" ref="C15" ca="1">ROW(34:34)-SUM(((Planung!$L$6:$L$35="")+(Planung!$N$6:$N$35="")&gt;0)*1)-SUM((($G$12:$G14="")+($I$12:$I14="")&gt;0)*1)</f>
        <v>23</v>
      </c>
      <c r="D15" s="423">
        <f t="array" aca="1" ref="D15" ca="1">IF(Planung!$U$15,"",$D$12+QUOTIENT(($C15-$C$12),Planung!$U$11)*(Planung!$R$7+Planung!$R$9)/1440+SUM($P$12:$P14)/1440)</f>
        <v>0.4861111111111111</v>
      </c>
      <c r="E15" s="491">
        <f ca="1">IF(Planung!$U$15,"",MOD($C15-$C$12,Planung!$U$11)+1)</f>
        <v>1</v>
      </c>
      <c r="F15" s="351" t="s">
        <v>230</v>
      </c>
      <c r="G15" s="347" t="str">
        <f ca="1">Turnierplan!$N$14</f>
        <v>Thun</v>
      </c>
      <c r="H15" s="150" t="s">
        <v>5</v>
      </c>
      <c r="I15" s="349" t="str">
        <f ca="1">Turnierplan!$N$24</f>
        <v>Thun 13_2</v>
      </c>
      <c r="J15" s="360">
        <v>2</v>
      </c>
      <c r="K15" s="397" t="str">
        <f>Sprache!$E$71</f>
        <v>:</v>
      </c>
      <c r="L15" s="344">
        <v>5</v>
      </c>
      <c r="M15" s="378"/>
      <c r="N15" s="397" t="str">
        <f>Sprache!$E$71</f>
        <v>:</v>
      </c>
      <c r="O15" s="345"/>
      <c r="P15" s="398"/>
      <c r="Q15" s="338"/>
    </row>
    <row r="16" spans="1:17" ht="28" customHeight="1" thickTop="1" thickBot="1" x14ac:dyDescent="0.5">
      <c r="A16" s="338"/>
      <c r="B16" s="115"/>
      <c r="C16" s="729" t="str">
        <f>Sprache!$E$53</f>
        <v>Halbfinale</v>
      </c>
      <c r="D16" s="729"/>
      <c r="E16" s="729"/>
      <c r="F16" s="729"/>
      <c r="G16" s="435" t="s">
        <v>274</v>
      </c>
      <c r="H16" s="116"/>
      <c r="I16" s="435" t="s">
        <v>274</v>
      </c>
      <c r="J16" s="116"/>
      <c r="K16" s="116"/>
      <c r="L16" s="116"/>
      <c r="M16" s="116"/>
      <c r="N16" s="116"/>
      <c r="O16" s="116"/>
      <c r="P16" s="338"/>
      <c r="Q16" s="338"/>
    </row>
    <row r="17" spans="1:17" ht="24" customHeight="1" thickTop="1" x14ac:dyDescent="0.25">
      <c r="A17" s="338"/>
      <c r="B17" s="415"/>
      <c r="C17" s="424">
        <f t="array" aca="1" ref="C17" ca="1">ROW(35:35)-SUM(((Planung!$L$6:$L$35="")+(Planung!$N$6:$N$35="")&gt;0)*1)-SUM((($G$12:$G16="")+($I$12:$I16="")&gt;0)*1)</f>
        <v>24</v>
      </c>
      <c r="D17" s="425">
        <f t="array" aca="1" ref="D17" ca="1">IF(Planung!$U$15,"",$D$12+QUOTIENT(($C17-$C$12),Planung!$U$11)*(Planung!$R$7+Planung!$R$9)/1440+SUM($P$12:$P16)/1440)</f>
        <v>0.4861111111111111</v>
      </c>
      <c r="E17" s="386">
        <f ca="1">IF(Planung!$U$15,"",MOD($C17-$C$12,Planung!$U$11)+1)</f>
        <v>2</v>
      </c>
      <c r="F17" s="387" t="s">
        <v>251</v>
      </c>
      <c r="G17" s="388" t="str">
        <f ca="1">Turnierplan!$N$12</f>
        <v>Langenthal 1</v>
      </c>
      <c r="H17" s="389" t="s">
        <v>5</v>
      </c>
      <c r="I17" s="390" t="str">
        <f ca="1">Turnierplan!$N$23</f>
        <v>Thun 13_1</v>
      </c>
      <c r="J17" s="391">
        <v>3</v>
      </c>
      <c r="K17" s="392" t="str">
        <f>Sprache!$E$71</f>
        <v>:</v>
      </c>
      <c r="L17" s="408">
        <v>3</v>
      </c>
      <c r="M17" s="394">
        <v>4</v>
      </c>
      <c r="N17" s="392" t="str">
        <f>Sprache!$E$71</f>
        <v>:</v>
      </c>
      <c r="O17" s="395">
        <v>3</v>
      </c>
      <c r="P17" s="365"/>
      <c r="Q17" s="338"/>
    </row>
    <row r="18" spans="1:17" ht="24" customHeight="1" thickBot="1" x14ac:dyDescent="0.3">
      <c r="A18" s="338"/>
      <c r="B18" s="415"/>
      <c r="C18" s="420">
        <f ca="1">$C$17+1</f>
        <v>25</v>
      </c>
      <c r="D18" s="423">
        <f t="array" aca="1" ref="D18" ca="1">IF(Planung!$U$15,"",$D$12+QUOTIENT(($C18-$C$12),Planung!$U$11)*(Planung!$R$7+Planung!$R$9)/1440+SUM($P$12:$P17)/1440)</f>
        <v>0.5</v>
      </c>
      <c r="E18" s="396">
        <f ca="1">IF(Planung!$U$15,"",MOD($C18-$C$12,Planung!$U$11)+1)</f>
        <v>1</v>
      </c>
      <c r="F18" s="351" t="s">
        <v>252</v>
      </c>
      <c r="G18" s="347" t="str">
        <f ca="1">Turnierplan!$N$22</f>
        <v>Langenthal 13</v>
      </c>
      <c r="H18" s="150" t="s">
        <v>5</v>
      </c>
      <c r="I18" s="349" t="str">
        <f ca="1">Turnierplan!$N$13</f>
        <v>Murten 1</v>
      </c>
      <c r="J18" s="360">
        <v>4</v>
      </c>
      <c r="K18" s="397" t="str">
        <f>Sprache!$E$71</f>
        <v>:</v>
      </c>
      <c r="L18" s="344">
        <v>2</v>
      </c>
      <c r="M18" s="378"/>
      <c r="N18" s="397" t="str">
        <f>Sprache!$E$71</f>
        <v>:</v>
      </c>
      <c r="O18" s="345"/>
      <c r="P18" s="398">
        <v>15</v>
      </c>
      <c r="Q18" s="338"/>
    </row>
    <row r="19" spans="1:17" ht="28" customHeight="1" thickTop="1" thickBot="1" x14ac:dyDescent="0.5">
      <c r="A19" s="338"/>
      <c r="B19" s="115"/>
      <c r="C19" s="729" t="str">
        <f>Sprache!$E$54</f>
        <v>Endspiele</v>
      </c>
      <c r="D19" s="729"/>
      <c r="E19" s="729"/>
      <c r="F19" s="729"/>
      <c r="G19" s="163"/>
      <c r="H19" s="116"/>
      <c r="I19" s="163"/>
      <c r="J19" s="116"/>
      <c r="K19" s="116"/>
      <c r="L19" s="116"/>
      <c r="M19" s="116"/>
      <c r="N19" s="116"/>
      <c r="O19" s="116"/>
      <c r="P19" s="338"/>
      <c r="Q19" s="338"/>
    </row>
    <row r="20" spans="1:17" ht="24" customHeight="1" thickTop="1" x14ac:dyDescent="0.25">
      <c r="A20" s="338"/>
      <c r="B20" s="415"/>
      <c r="C20" s="424">
        <f ca="1">$C$17+2</f>
        <v>26</v>
      </c>
      <c r="D20" s="425">
        <f ca="1">IF(Planung!$U$15,"",$D$18+($P$18+Planung!$R$9+Planung!$R$7)/1440)</f>
        <v>0.52430555555555558</v>
      </c>
      <c r="E20" s="386">
        <f>IF(Planung!$U$15,"",1)</f>
        <v>1</v>
      </c>
      <c r="F20" s="387" t="str">
        <f>Sprache!$E$80</f>
        <v>3. Platz</v>
      </c>
      <c r="G20" s="388" t="str">
        <f ca="1">IF(OR($G17="",$I17="",$J17="",$L17=""),"",IF($J17&lt;$L17,$G17,IF($J17&gt;$L17,$I17,IF($M17&lt;$O17,$G17,IF($M17&gt;$O17,$I17,"")))))</f>
        <v>Thun 13_1</v>
      </c>
      <c r="H20" s="389" t="s">
        <v>5</v>
      </c>
      <c r="I20" s="390" t="str">
        <f ca="1">IF(OR($G18="",$I18="",$J18="",$L18=""),"",IF($J18&lt;$L18,$G18,IF($J18&gt;$L18,$I18,IF($M18&lt;$O18,$G18,IF($M18&gt;$O18,$I18,"")))))</f>
        <v>Murten 1</v>
      </c>
      <c r="J20" s="391">
        <v>3</v>
      </c>
      <c r="K20" s="392" t="str">
        <f>Sprache!$E$71</f>
        <v>:</v>
      </c>
      <c r="L20" s="393">
        <v>1</v>
      </c>
      <c r="M20" s="394"/>
      <c r="N20" s="392" t="str">
        <f>Sprache!$E$71</f>
        <v>:</v>
      </c>
      <c r="O20" s="395"/>
      <c r="P20" s="365"/>
      <c r="Q20" s="338"/>
    </row>
    <row r="21" spans="1:17" ht="24" customHeight="1" thickBot="1" x14ac:dyDescent="0.3">
      <c r="A21" s="338"/>
      <c r="B21" s="415"/>
      <c r="C21" s="420">
        <f ca="1">$C$17+3</f>
        <v>27</v>
      </c>
      <c r="D21" s="423">
        <f ca="1">IF(Planung!$U$15,"",$D$20+($P$20+Planung!$R$9+Planung!$R$7)/1440)</f>
        <v>0.53819444444444442</v>
      </c>
      <c r="E21" s="396">
        <f>IF(Planung!$U$15,"",1)</f>
        <v>1</v>
      </c>
      <c r="F21" s="351" t="str">
        <f>Sprache!$E$81</f>
        <v>Finale</v>
      </c>
      <c r="G21" s="347" t="str">
        <f ca="1">IF(OR($G17="",$I17="",$J17="",$L17=""),"",IF($J17&gt;$L17,$G17,IF($J17&lt;$L17,$I17,IF($M17&gt;$O17,$G17,IF($M17&lt;$O17,$I17,"")))))</f>
        <v>Langenthal 1</v>
      </c>
      <c r="H21" s="150" t="s">
        <v>5</v>
      </c>
      <c r="I21" s="349" t="str">
        <f ca="1">IF(OR($G18="",$I18="",$J18="",$L18=""),"",IF($J18&gt;$L18,$G18,IF($J18&lt;$L18,$I18,IF($M18&gt;$O18,$G18,IF($M18&lt;$O18,$I18,"")))))</f>
        <v>Langenthal 13</v>
      </c>
      <c r="J21" s="360">
        <v>1</v>
      </c>
      <c r="K21" s="397" t="str">
        <f>Sprache!$E$71</f>
        <v>:</v>
      </c>
      <c r="L21" s="344">
        <v>2</v>
      </c>
      <c r="M21" s="378"/>
      <c r="N21" s="397" t="str">
        <f>Sprache!$E$71</f>
        <v>:</v>
      </c>
      <c r="O21" s="345"/>
      <c r="P21" s="383"/>
      <c r="Q21" s="338"/>
    </row>
    <row r="22" spans="1:17" ht="12.75" customHeight="1" thickTop="1" x14ac:dyDescent="0.3"/>
    <row r="23" spans="1:17" ht="24" customHeight="1" x14ac:dyDescent="0.3">
      <c r="C23" s="379"/>
      <c r="D23" s="379"/>
      <c r="E23" s="379"/>
      <c r="F23" s="379"/>
      <c r="G23" s="703" t="str">
        <f>Sprache!$E$29</f>
        <v>Turnierende:</v>
      </c>
      <c r="H23" s="703"/>
      <c r="I23" s="380">
        <f ca="1">IF(Planung!$R$13="","",$D$21+Planung!$R$7/1440)</f>
        <v>0.54861111111111105</v>
      </c>
      <c r="J23" s="381"/>
      <c r="K23" s="381"/>
      <c r="L23" s="381"/>
      <c r="M23" s="381"/>
      <c r="N23" s="381"/>
      <c r="O23" s="381"/>
      <c r="P23" s="381"/>
    </row>
    <row r="24" spans="1:17" ht="12.75" customHeight="1" x14ac:dyDescent="0.3">
      <c r="D24" s="373"/>
    </row>
    <row r="25" spans="1:17" ht="12.75" customHeight="1" x14ac:dyDescent="0.3">
      <c r="D25" s="373"/>
    </row>
    <row r="26" spans="1:17" ht="24" customHeight="1" thickBot="1" x14ac:dyDescent="0.35">
      <c r="F26" s="384" t="str">
        <f>Sprache!$E$79</f>
        <v>Rang</v>
      </c>
      <c r="G26" s="723" t="str">
        <f>"  "&amp;Sprache!$E$10</f>
        <v xml:space="preserve">  Teilnehmer bzw. Mannschaft</v>
      </c>
      <c r="H26" s="723"/>
      <c r="I26" s="724"/>
    </row>
    <row r="27" spans="1:17" ht="24" customHeight="1" thickTop="1" x14ac:dyDescent="0.3">
      <c r="E27" s="374">
        <v>1</v>
      </c>
      <c r="F27" s="428">
        <v>1</v>
      </c>
      <c r="G27" s="725" t="str">
        <f ca="1">IF(OR($G21="",$I21="",$J21="",$L21=""),"",IF($J21&gt;$L21,$G21,IF($J21&lt;$L21,$I21,IF($M21&gt;$O21,$G21,IF($M21&lt;$O21,$I21,"")))))</f>
        <v>Langenthal 13</v>
      </c>
      <c r="H27" s="725"/>
      <c r="I27" s="726"/>
    </row>
    <row r="28" spans="1:17" ht="24" customHeight="1" x14ac:dyDescent="0.3">
      <c r="E28" s="374">
        <v>2</v>
      </c>
      <c r="F28" s="429">
        <v>2</v>
      </c>
      <c r="G28" s="727" t="str">
        <f ca="1">IF(OR($G21="",$I21="",$J21="",$L21=""),"",IF($J21&lt;$L21,$G21,IF($J21&gt;$L21,$I21,IF($M21&lt;$O21,$G21,IF($M21&gt;$O21,$I21,"")))))</f>
        <v>Langenthal 1</v>
      </c>
      <c r="H28" s="727"/>
      <c r="I28" s="728"/>
    </row>
    <row r="29" spans="1:17" ht="24" customHeight="1" x14ac:dyDescent="0.3">
      <c r="E29" s="374">
        <v>3</v>
      </c>
      <c r="F29" s="430">
        <v>3</v>
      </c>
      <c r="G29" s="721" t="str">
        <f ca="1">IF(OR($G20="",$I20="",$J20="",$L20=""),"",IF($J20&gt;$L20,$G20,IF($J20&lt;$L20,$I20,IF($M20&gt;$O20,$G20,IF($M20&lt;$O20,$I20,"")))))</f>
        <v>Thun 13_1</v>
      </c>
      <c r="H29" s="721"/>
      <c r="I29" s="722"/>
    </row>
    <row r="30" spans="1:17" ht="24" customHeight="1" x14ac:dyDescent="0.3">
      <c r="E30" s="374">
        <v>4</v>
      </c>
      <c r="F30" s="431">
        <v>4</v>
      </c>
      <c r="G30" s="717" t="str">
        <f ca="1">IF(OR($G20="",$I20="",$J20="",$L20=""),"",IF($J20&lt;$L20,$G20,IF($J20&gt;$L20,$I20,IF($M20&lt;$O20,$G20,IF($M20&gt;$O20,$I20,"")))))</f>
        <v>Murten 1</v>
      </c>
      <c r="H30" s="717"/>
      <c r="I30" s="718"/>
    </row>
    <row r="31" spans="1:17" ht="24" customHeight="1" x14ac:dyDescent="0.3">
      <c r="E31" s="374">
        <v>5</v>
      </c>
      <c r="F31" s="431">
        <v>5</v>
      </c>
      <c r="G31" s="717" t="str">
        <f ca="1">IF(AND($G15="",$I15=""),"",IF(AND($G15&lt;&gt;"",$I15=""),$G15,IF(AND($G15="",$I15&lt;&gt;""),$I15,IF(OR($J15="",$L15=""),"",IF($J15&gt;$L15,$G15,IF($J15&lt;$L15,$I15,IF($M15&gt;$O15,$G15,IF($M15&lt;$O15,$I15,""))))))))</f>
        <v>Thun 13_2</v>
      </c>
      <c r="H31" s="717"/>
      <c r="I31" s="718"/>
    </row>
    <row r="32" spans="1:17" ht="24" customHeight="1" x14ac:dyDescent="0.3">
      <c r="E32" s="374">
        <v>6</v>
      </c>
      <c r="F32" s="431">
        <v>6</v>
      </c>
      <c r="G32" s="717" t="str">
        <f ca="1">IF(OR($G15="",$I15="",$J15="",$L15=""),"",IF($J15&lt;$L15,$G15,IF($J15&gt;$L15,$I15,IF($M15&lt;$O15,$G15,IF($M15&gt;$O15,$I15,"")))))</f>
        <v>Thun</v>
      </c>
      <c r="H32" s="717"/>
      <c r="I32" s="718"/>
    </row>
    <row r="33" spans="5:9" ht="24" customHeight="1" x14ac:dyDescent="0.3">
      <c r="E33" s="374">
        <v>7</v>
      </c>
      <c r="F33" s="431">
        <v>7</v>
      </c>
      <c r="G33" s="717" t="str">
        <f ca="1">IF(AND($G14="",$I14=""),"",IF(AND($G14&lt;&gt;"",$I14=""),$G14,IF(AND($G14="",$I14&lt;&gt;""),$I14,IF(OR($J14="",$L14=""),"",IF($J14&gt;$L14,$G14,IF($J14&lt;$L14,$I14,IF($M14&gt;$O14,$G14,IF($M14&lt;$O14,$I14,""))))))))</f>
        <v>Burgdorf 11</v>
      </c>
      <c r="H33" s="717"/>
      <c r="I33" s="718"/>
    </row>
    <row r="34" spans="5:9" ht="24" customHeight="1" x14ac:dyDescent="0.3">
      <c r="E34" s="374">
        <v>8</v>
      </c>
      <c r="F34" s="431">
        <v>8</v>
      </c>
      <c r="G34" s="717" t="str">
        <f ca="1">IF(OR($G14="",$I14="",$J14="",$L14=""),"",IF($J14&lt;$L14,$G14,IF($J14&gt;$L14,$I14,IF($M14&lt;$O14,$G14,IF($M14&gt;$O14,$I14,"")))))</f>
        <v>Murten 2</v>
      </c>
      <c r="H34" s="717"/>
      <c r="I34" s="718"/>
    </row>
    <row r="35" spans="5:9" ht="24" customHeight="1" x14ac:dyDescent="0.3">
      <c r="E35" s="374">
        <v>9</v>
      </c>
      <c r="F35" s="431">
        <v>9</v>
      </c>
      <c r="G35" s="717" t="str">
        <f ca="1">IF(AND($G13="",$I13=""),"",IF(AND($G13&lt;&gt;"",$I13=""),$G13,IF(AND($G13="",$I13&lt;&gt;""),$I13,IF(OR($J13="",$L13=""),"",IF($J13&gt;$L13,$G13,IF($J13&lt;$L13,$I13,IF($M13&gt;$O13,$G13,IF($M13&lt;$O13,$I13,""))))))))</f>
        <v>Langenthal 2</v>
      </c>
      <c r="H35" s="717"/>
      <c r="I35" s="718"/>
    </row>
    <row r="36" spans="5:9" ht="24" customHeight="1" x14ac:dyDescent="0.3">
      <c r="E36" s="374">
        <v>10</v>
      </c>
      <c r="F36" s="431">
        <v>10</v>
      </c>
      <c r="G36" s="717" t="str">
        <f ca="1">IF(OR($G13="",$I13="",$J13="",$L13=""),"",IF($J13&lt;$L13,$G13,IF($J13&gt;$L13,$I13,IF($M13&lt;$O13,$G13,IF($M13&gt;$O13,$I13,"")))))</f>
        <v>Langenthal 11</v>
      </c>
      <c r="H36" s="717"/>
      <c r="I36" s="718"/>
    </row>
    <row r="37" spans="5:9" ht="24" customHeight="1" x14ac:dyDescent="0.3">
      <c r="E37" s="374">
        <v>11</v>
      </c>
      <c r="F37" s="431">
        <v>11</v>
      </c>
      <c r="G37" s="717" t="str">
        <f ca="1">IF(AND($G12="",$I12=""),"",IF(AND($G12&lt;&gt;"",$I12=""),$G12,IF(AND($G12="",$I12&lt;&gt;""),$I12,IF(OR($J12="",$L12=""),"",IF($J12&gt;$L12,$G12,IF($J12&lt;$L12,$I12,IF($M12&gt;$O12,$G12,IF($M12&lt;$O12,$I12,""))))))))</f>
        <v/>
      </c>
      <c r="H37" s="717"/>
      <c r="I37" s="718"/>
    </row>
    <row r="38" spans="5:9" ht="24" customHeight="1" thickBot="1" x14ac:dyDescent="0.35">
      <c r="E38" s="374">
        <v>12</v>
      </c>
      <c r="F38" s="432">
        <v>12</v>
      </c>
      <c r="G38" s="719" t="str">
        <f ca="1">IF(OR($G12="",$I12="",$J12="",$L12=""),"",IF($J12&lt;$L12,$G12,IF($J12&gt;$L12,$I12,IF($M12&lt;$O12,$G12,IF($M12&gt;$O12,$I12,"")))))</f>
        <v/>
      </c>
      <c r="H38" s="719"/>
      <c r="I38" s="720"/>
    </row>
    <row r="39" spans="5:9" ht="13.5" thickTop="1" x14ac:dyDescent="0.3"/>
    <row r="40" spans="5:9" x14ac:dyDescent="0.3"/>
    <row r="41" spans="5:9" x14ac:dyDescent="0.3"/>
    <row r="42" spans="5:9" x14ac:dyDescent="0.3"/>
  </sheetData>
  <sheetProtection sheet="1" selectLockedCells="1"/>
  <mergeCells count="26">
    <mergeCell ref="C16:F16"/>
    <mergeCell ref="C19:F19"/>
    <mergeCell ref="P9:P11"/>
    <mergeCell ref="G11:I11"/>
    <mergeCell ref="J11:L11"/>
    <mergeCell ref="M11:O11"/>
    <mergeCell ref="G29:I29"/>
    <mergeCell ref="G7:I8"/>
    <mergeCell ref="G26:I26"/>
    <mergeCell ref="G27:I27"/>
    <mergeCell ref="G28:I28"/>
    <mergeCell ref="G23:H23"/>
    <mergeCell ref="E2:P2"/>
    <mergeCell ref="E3:P3"/>
    <mergeCell ref="E4:P4"/>
    <mergeCell ref="E5:P5"/>
    <mergeCell ref="C10:F10"/>
    <mergeCell ref="G36:I36"/>
    <mergeCell ref="G37:I37"/>
    <mergeCell ref="G38:I38"/>
    <mergeCell ref="G30:I30"/>
    <mergeCell ref="G31:I31"/>
    <mergeCell ref="G32:I32"/>
    <mergeCell ref="G33:I33"/>
    <mergeCell ref="G34:I34"/>
    <mergeCell ref="G35:I35"/>
  </mergeCells>
  <conditionalFormatting sqref="C12:O15">
    <cfRule type="expression" dxfId="12" priority="1">
      <formula>OR($G12="",$I12="")</formula>
    </cfRule>
  </conditionalFormatting>
  <pageMargins left="0.7" right="0.7" top="0.78740157499999996" bottom="0.78740157499999996" header="0.3" footer="0.3"/>
  <pageSetup paperSize="9" orientation="portrait" horizontalDpi="4294967293" r:id="rId1"/>
  <extLst>
    <ext xmlns:x14="http://schemas.microsoft.com/office/spreadsheetml/2009/9/main" uri="{78C0D931-6437-407d-A8EE-F0AAD7539E65}">
      <x14:conditionalFormattings>
        <x14:conditionalFormatting xmlns:xm="http://schemas.microsoft.com/office/excel/2006/main">
          <x14:cfRule type="expression" priority="6" id="{2F853DF4-ED67-4F75-899F-808BA77A2FD7}">
            <xm:f>$F30&gt;2*Calc1!$F$14-MOD((Calc1!$F$13+Calc2!$F$13),2)</xm:f>
            <x14:dxf>
              <numFmt numFmtId="165" formatCode=";;;"/>
            </x14:dxf>
          </x14:cfRule>
          <xm:sqref>F30:F38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O45"/>
  <sheetViews>
    <sheetView showGridLines="0" showRowColHeaders="0" zoomScaleNormal="100" workbookViewId="0">
      <selection activeCell="P1" sqref="P1:XFD1048576"/>
    </sheetView>
  </sheetViews>
  <sheetFormatPr baseColWidth="10" defaultColWidth="0" defaultRowHeight="13" zeroHeight="1" x14ac:dyDescent="0.3"/>
  <cols>
    <col min="1" max="1" width="4.26953125" style="44" customWidth="1"/>
    <col min="2" max="2" width="4.54296875" style="44" customWidth="1"/>
    <col min="3" max="3" width="32.7265625" style="44" customWidth="1"/>
    <col min="4" max="7" width="11.7265625" style="44" customWidth="1"/>
    <col min="8" max="13" width="6.81640625" style="44" customWidth="1"/>
    <col min="14" max="14" width="32.7265625" style="44" customWidth="1"/>
    <col min="15" max="15" width="4.54296875" style="44" customWidth="1"/>
    <col min="16" max="16384" width="11.453125" style="44" hidden="1"/>
  </cols>
  <sheetData>
    <row r="1" spans="2:14" x14ac:dyDescent="0.3"/>
    <row r="2" spans="2:14" ht="33.5" x14ac:dyDescent="0.3">
      <c r="B2" s="730" t="str">
        <f>Sprache!$E$7</f>
        <v>Direkte Vergleiche</v>
      </c>
      <c r="C2" s="730"/>
      <c r="D2" s="730"/>
      <c r="E2" s="730"/>
      <c r="F2" s="730"/>
      <c r="G2" s="730"/>
      <c r="H2" s="730"/>
      <c r="I2" s="730"/>
      <c r="J2" s="730"/>
      <c r="K2" s="730"/>
      <c r="L2" s="730"/>
      <c r="M2" s="730"/>
    </row>
    <row r="3" spans="2:14" ht="42.75" customHeight="1" x14ac:dyDescent="0.3">
      <c r="B3" s="732" t="str">
        <f>Sprache!$E$56&amp;" A"</f>
        <v>Vorrunde Gruppe A</v>
      </c>
      <c r="C3" s="732"/>
      <c r="D3" s="732"/>
      <c r="E3" s="732"/>
      <c r="F3" s="732"/>
      <c r="G3" s="732"/>
      <c r="H3" s="732"/>
      <c r="I3" s="732"/>
      <c r="J3" s="732"/>
      <c r="K3" s="732"/>
      <c r="L3" s="732"/>
      <c r="M3" s="732"/>
    </row>
    <row r="4" spans="2:14" ht="17.25" customHeight="1" x14ac:dyDescent="0.3">
      <c r="B4" s="731" t="str">
        <f>Sprache!$E$69</f>
        <v>Rote Schrift bedeutet, dass die Rangfolge auch mit dem direkten Vergleich nicht geklärt ist. Fair Play oder Los muss hier entscheiden.</v>
      </c>
      <c r="C4" s="731"/>
      <c r="D4" s="731"/>
      <c r="E4" s="731"/>
      <c r="F4" s="731"/>
      <c r="G4" s="731"/>
      <c r="H4" s="731"/>
      <c r="I4" s="731"/>
      <c r="J4" s="731"/>
      <c r="K4" s="731"/>
      <c r="L4" s="731"/>
      <c r="M4" s="731"/>
    </row>
    <row r="5" spans="2:14" ht="17.25" customHeight="1" thickBot="1" x14ac:dyDescent="0.35">
      <c r="B5" s="115"/>
      <c r="C5" s="115"/>
      <c r="D5" s="115"/>
      <c r="E5" s="115"/>
      <c r="F5" s="115"/>
      <c r="G5" s="115"/>
      <c r="H5" s="115"/>
      <c r="I5" s="115"/>
      <c r="J5" s="115"/>
      <c r="K5" s="115"/>
      <c r="L5" s="115"/>
      <c r="M5" s="115"/>
    </row>
    <row r="6" spans="2:14" ht="22" customHeight="1" thickBot="1" x14ac:dyDescent="0.35">
      <c r="H6" s="144" t="str">
        <f ca="1">IF(LEN(H7)&gt;Einstellungen!$C$17,LEFT(H7,Einstellungen!$C$17)&amp;".",H7)</f>
        <v/>
      </c>
      <c r="I6" s="145" t="str">
        <f ca="1">IF(LEN(I7)&gt;Einstellungen!$C$17,LEFT(I7,Einstellungen!$C$17)&amp;".",I7)</f>
        <v/>
      </c>
      <c r="J6" s="145" t="str">
        <f ca="1">IF(LEN(J7)&gt;Einstellungen!$C$17,LEFT(J7,Einstellungen!$C$17)&amp;".",J7)</f>
        <v/>
      </c>
      <c r="K6" s="145" t="str">
        <f ca="1">IF(LEN(K7)&gt;Einstellungen!$C$17,LEFT(K7,Einstellungen!$C$17)&amp;".",K7)</f>
        <v/>
      </c>
      <c r="L6" s="145" t="str">
        <f ca="1">IF(LEN(L7)&gt;Einstellungen!$C$17,LEFT(L7,Einstellungen!$C$17)&amp;".",L7)</f>
        <v/>
      </c>
      <c r="M6" s="146" t="str">
        <f ca="1">IF(LEN(M7)&gt;Einstellungen!$C$17,LEFT(M7,Einstellungen!$C$17)&amp;".",M7)</f>
        <v/>
      </c>
    </row>
    <row r="7" spans="2:14" ht="22" customHeight="1" thickTop="1" thickBot="1" x14ac:dyDescent="0.35">
      <c r="B7" s="113"/>
      <c r="C7" s="118" t="str">
        <f>Sprache!$E$10</f>
        <v>Teilnehmer bzw. Mannschaft</v>
      </c>
      <c r="D7" s="122" t="str">
        <f>Sprache!$E$27</f>
        <v>Pkt</v>
      </c>
      <c r="E7" s="110" t="str">
        <f>Sprache!$E$26</f>
        <v>Diff.</v>
      </c>
      <c r="F7" s="110" t="str">
        <f>Sprache!$E$28</f>
        <v>erz. Tore</v>
      </c>
      <c r="G7" s="147" t="str">
        <f>Sprache!$E$49</f>
        <v>Bonus</v>
      </c>
      <c r="H7" s="126" t="str">
        <f ca="1">C8</f>
        <v/>
      </c>
      <c r="I7" s="127" t="str">
        <f ca="1">C9</f>
        <v/>
      </c>
      <c r="J7" s="127" t="str">
        <f ca="1">C10</f>
        <v/>
      </c>
      <c r="K7" s="127" t="str">
        <f ca="1">C11</f>
        <v/>
      </c>
      <c r="L7" s="127" t="str">
        <f ca="1">C12</f>
        <v/>
      </c>
      <c r="M7" s="151" t="str">
        <f ca="1">C13</f>
        <v/>
      </c>
    </row>
    <row r="8" spans="2:14" ht="22" customHeight="1" x14ac:dyDescent="0.3">
      <c r="B8" s="111" t="str">
        <f ca="1">IF($C8="","",INDEX(Calc1!$E$4:$E$12,MATCH($C8,Calc1!$F$4:$F$12,0)))</f>
        <v/>
      </c>
      <c r="C8" s="119" t="str">
        <f ca="1">IF(Calc1!$K$13=0,"",Calc1!$X4)</f>
        <v/>
      </c>
      <c r="D8" s="123" t="str">
        <f ca="1">IF($C8="","",VLOOKUP($C8,Calc1!$C$17:$AC$25,25,0))</f>
        <v/>
      </c>
      <c r="E8" s="107" t="str">
        <f ca="1">IF($C8="","",VLOOKUP($C8,Calc1!$C$17:$AC$25,26,0))</f>
        <v/>
      </c>
      <c r="F8" s="107" t="str">
        <f ca="1">IF($C8="","",VLOOKUP($C8,Calc1!$C$17:$AC$25,27,0))</f>
        <v/>
      </c>
      <c r="G8" s="494" t="str">
        <f ca="1">IF($C8="","",VLOOKUP(C8,Turnierplan!$AH$12:$AI$27,2,0))</f>
        <v/>
      </c>
      <c r="H8" s="131"/>
      <c r="I8" s="107" t="str">
        <f ca="1">IFERROR(VLOOKUP($C8&amp;I$7,Calc1!$Z$64:$AB$207,3,0),"")</f>
        <v/>
      </c>
      <c r="J8" s="107" t="str">
        <f ca="1">IFERROR(VLOOKUP($C8&amp;J$7,Calc1!$Z$64:$AB$207,3,0),"")</f>
        <v/>
      </c>
      <c r="K8" s="107" t="str">
        <f ca="1">IFERROR(VLOOKUP($C8&amp;K$7,Calc1!$Z$64:$AB$207,3,0),"")</f>
        <v/>
      </c>
      <c r="L8" s="107" t="str">
        <f ca="1">IFERROR(VLOOKUP($C8&amp;L$7,Calc1!$Z$64:$AB$207,3,0),"")</f>
        <v/>
      </c>
      <c r="M8" s="152" t="str">
        <f ca="1">IFERROR(VLOOKUP($C8&amp;M$7,Calc1!$Z$64:$AB$207,3,0),"")</f>
        <v/>
      </c>
      <c r="N8" s="181" t="str">
        <f t="shared" ref="N8:N13" ca="1" si="0">C8</f>
        <v/>
      </c>
    </row>
    <row r="9" spans="2:14" ht="22" customHeight="1" x14ac:dyDescent="0.3">
      <c r="B9" s="111" t="str">
        <f ca="1">IF($C9="","",INDEX(Calc1!$E$4:$E$12,MATCH($C9,Calc1!$F$4:$F$12,0)))</f>
        <v/>
      </c>
      <c r="C9" s="120" t="str">
        <f ca="1">IF(Calc1!$K$13=0,"",Calc1!$X5)</f>
        <v/>
      </c>
      <c r="D9" s="124" t="str">
        <f ca="1">IF($C9="","",VLOOKUP($C9,Calc1!$C$17:$AC$25,25,0))</f>
        <v/>
      </c>
      <c r="E9" s="108" t="str">
        <f ca="1">IF($C9="","",VLOOKUP($C9,Calc1!$C$17:$AC$25,26,0))</f>
        <v/>
      </c>
      <c r="F9" s="108" t="str">
        <f ca="1">IF($C9="","",VLOOKUP($C9,Calc1!$C$17:$AC$25,27,0))</f>
        <v/>
      </c>
      <c r="G9" s="495" t="str">
        <f ca="1">IF($C9="","",VLOOKUP(C9,Turnierplan!$AH$12:$AI$27,2,0))</f>
        <v/>
      </c>
      <c r="H9" s="132" t="str">
        <f ca="1">IFERROR(VLOOKUP($C9&amp;H$7,Calc1!$Z$64:$AB$207,3,0),"")</f>
        <v/>
      </c>
      <c r="I9" s="117"/>
      <c r="J9" s="108" t="str">
        <f ca="1">IFERROR(VLOOKUP($C9&amp;J$7,Calc1!$Z$64:$AB$207,3,0),"")</f>
        <v/>
      </c>
      <c r="K9" s="108" t="str">
        <f ca="1">IFERROR(VLOOKUP($C9&amp;K$7,Calc1!$Z$64:$AB$207,3,0),"")</f>
        <v/>
      </c>
      <c r="L9" s="108" t="str">
        <f ca="1">IFERROR(VLOOKUP($C9&amp;L$7,Calc1!$Z$64:$AB$207,3,0),"")</f>
        <v/>
      </c>
      <c r="M9" s="153" t="str">
        <f ca="1">IFERROR(VLOOKUP($C9&amp;M$7,Calc1!$Z$64:$AB$207,3,0),"")</f>
        <v/>
      </c>
      <c r="N9" s="182" t="str">
        <f t="shared" ca="1" si="0"/>
        <v/>
      </c>
    </row>
    <row r="10" spans="2:14" ht="22" customHeight="1" x14ac:dyDescent="0.3">
      <c r="B10" s="111" t="str">
        <f ca="1">IF($C10="","",INDEX(Calc1!$E$4:$E$12,MATCH($C10,Calc1!$F$4:$F$12,0)))</f>
        <v/>
      </c>
      <c r="C10" s="120" t="str">
        <f ca="1">IF(Calc1!$K$13=0,"",Calc1!$X6)</f>
        <v/>
      </c>
      <c r="D10" s="124" t="str">
        <f ca="1">IF($C10="","",VLOOKUP($C10,Calc1!$C$17:$AC$25,25,0))</f>
        <v/>
      </c>
      <c r="E10" s="108" t="str">
        <f ca="1">IF($C10="","",VLOOKUP($C10,Calc1!$C$17:$AC$25,26,0))</f>
        <v/>
      </c>
      <c r="F10" s="108" t="str">
        <f ca="1">IF($C10="","",VLOOKUP($C10,Calc1!$C$17:$AC$25,27,0))</f>
        <v/>
      </c>
      <c r="G10" s="495" t="str">
        <f ca="1">IF($C10="","",VLOOKUP(C10,Turnierplan!$AH$12:$AI$27,2,0))</f>
        <v/>
      </c>
      <c r="H10" s="132" t="str">
        <f ca="1">IFERROR(VLOOKUP($C10&amp;H$7,Calc1!$Z$64:$AB$207,3,0),"")</f>
        <v/>
      </c>
      <c r="I10" s="108" t="str">
        <f ca="1">IFERROR(VLOOKUP($C10&amp;I$7,Calc1!$Z$64:$AB$207,3,0),"")</f>
        <v/>
      </c>
      <c r="J10" s="117"/>
      <c r="K10" s="108" t="str">
        <f ca="1">IFERROR(VLOOKUP($C10&amp;K$7,Calc1!$Z$64:$AB$207,3,0),"")</f>
        <v/>
      </c>
      <c r="L10" s="108" t="str">
        <f ca="1">IFERROR(VLOOKUP($C10&amp;L$7,Calc1!$Z$64:$AB$207,3,0),"")</f>
        <v/>
      </c>
      <c r="M10" s="153" t="str">
        <f ca="1">IFERROR(VLOOKUP($C10&amp;M$7,Calc1!$Z$64:$AB$207,3,0),"")</f>
        <v/>
      </c>
      <c r="N10" s="182" t="str">
        <f t="shared" ca="1" si="0"/>
        <v/>
      </c>
    </row>
    <row r="11" spans="2:14" ht="22" customHeight="1" x14ac:dyDescent="0.3">
      <c r="B11" s="111" t="str">
        <f ca="1">IF($C11="","",INDEX(Calc1!$E$4:$E$12,MATCH($C11,Calc1!$F$4:$F$12,0)))</f>
        <v/>
      </c>
      <c r="C11" s="120" t="str">
        <f ca="1">IF(Calc1!$K$13=0,"",Calc1!$X7)</f>
        <v/>
      </c>
      <c r="D11" s="124" t="str">
        <f ca="1">IF($C11="","",VLOOKUP($C11,Calc1!$C$17:$AC$25,25,0))</f>
        <v/>
      </c>
      <c r="E11" s="108" t="str">
        <f ca="1">IF($C11="","",VLOOKUP($C11,Calc1!$C$17:$AC$25,26,0))</f>
        <v/>
      </c>
      <c r="F11" s="108" t="str">
        <f ca="1">IF($C11="","",VLOOKUP($C11,Calc1!$C$17:$AC$25,27,0))</f>
        <v/>
      </c>
      <c r="G11" s="495" t="str">
        <f ca="1">IF($C11="","",VLOOKUP(C11,Turnierplan!$AH$12:$AI$27,2,0))</f>
        <v/>
      </c>
      <c r="H11" s="132" t="str">
        <f ca="1">IFERROR(VLOOKUP($C11&amp;H$7,Calc1!$Z$64:$AB$207,3,0),"")</f>
        <v/>
      </c>
      <c r="I11" s="108" t="str">
        <f ca="1">IFERROR(VLOOKUP($C11&amp;I$7,Calc1!$Z$64:$AB$207,3,0),"")</f>
        <v/>
      </c>
      <c r="J11" s="108" t="str">
        <f ca="1">IFERROR(VLOOKUP($C11&amp;J$7,Calc1!$Z$64:$AB$207,3,0),"")</f>
        <v/>
      </c>
      <c r="K11" s="117"/>
      <c r="L11" s="108" t="str">
        <f ca="1">IFERROR(VLOOKUP($C11&amp;L$7,Calc1!$Z$64:$AB$207,3,0),"")</f>
        <v/>
      </c>
      <c r="M11" s="153" t="str">
        <f ca="1">IFERROR(VLOOKUP($C11&amp;M$7,Calc1!$Z$64:$AB$207,3,0),"")</f>
        <v/>
      </c>
      <c r="N11" s="182" t="str">
        <f t="shared" ca="1" si="0"/>
        <v/>
      </c>
    </row>
    <row r="12" spans="2:14" ht="22" customHeight="1" x14ac:dyDescent="0.3">
      <c r="B12" s="111" t="str">
        <f ca="1">IF($C12="","",INDEX(Calc1!$E$4:$E$12,MATCH($C12,Calc1!$F$4:$F$12,0)))</f>
        <v/>
      </c>
      <c r="C12" s="120" t="str">
        <f ca="1">IF(Calc1!$K$13=0,"",Calc1!$X8)</f>
        <v/>
      </c>
      <c r="D12" s="124" t="str">
        <f ca="1">IF($C12="","",VLOOKUP($C12,Calc1!$C$17:$AC$25,25,0))</f>
        <v/>
      </c>
      <c r="E12" s="108" t="str">
        <f ca="1">IF($C12="","",VLOOKUP($C12,Calc1!$C$17:$AC$25,26,0))</f>
        <v/>
      </c>
      <c r="F12" s="108" t="str">
        <f ca="1">IF($C12="","",VLOOKUP($C12,Calc1!$C$17:$AC$25,27,0))</f>
        <v/>
      </c>
      <c r="G12" s="495" t="str">
        <f ca="1">IF($C12="","",VLOOKUP(C12,Turnierplan!$AH$12:$AI$27,2,0))</f>
        <v/>
      </c>
      <c r="H12" s="132" t="str">
        <f ca="1">IFERROR(VLOOKUP($C12&amp;H$7,Calc1!$Z$64:$AB$207,3,0),"")</f>
        <v/>
      </c>
      <c r="I12" s="108" t="str">
        <f ca="1">IFERROR(VLOOKUP($C12&amp;I$7,Calc1!$Z$64:$AB$207,3,0),"")</f>
        <v/>
      </c>
      <c r="J12" s="108" t="str">
        <f ca="1">IFERROR(VLOOKUP($C12&amp;J$7,Calc1!$Z$64:$AB$207,3,0),"")</f>
        <v/>
      </c>
      <c r="K12" s="108" t="str">
        <f ca="1">IFERROR(VLOOKUP($C12&amp;K$7,Calc1!$Z$64:$AB$207,3,0),"")</f>
        <v/>
      </c>
      <c r="L12" s="117"/>
      <c r="M12" s="153" t="str">
        <f ca="1">IFERROR(VLOOKUP($C12&amp;M$7,Calc1!$Z$64:$AB$207,3,0),"")</f>
        <v/>
      </c>
      <c r="N12" s="182" t="str">
        <f t="shared" ca="1" si="0"/>
        <v/>
      </c>
    </row>
    <row r="13" spans="2:14" ht="22" customHeight="1" thickBot="1" x14ac:dyDescent="0.35">
      <c r="B13" s="112" t="str">
        <f ca="1">IF($C13="","",INDEX(Calc1!$E$4:$E$12,MATCH($C13,Calc1!$F$4:$F$12,0)))</f>
        <v/>
      </c>
      <c r="C13" s="121" t="str">
        <f ca="1">IF(Calc1!$K$13=0,"",Calc1!$X9)</f>
        <v/>
      </c>
      <c r="D13" s="125" t="str">
        <f ca="1">IF($C13="","",VLOOKUP($C13,Calc1!$C$17:$AC$25,25,0))</f>
        <v/>
      </c>
      <c r="E13" s="109" t="str">
        <f ca="1">IF($C13="","",VLOOKUP($C13,Calc1!$C$17:$AC$25,26,0))</f>
        <v/>
      </c>
      <c r="F13" s="109" t="str">
        <f ca="1">IF($C13="","",VLOOKUP($C13,Calc1!$C$17:$AC$25,27,0))</f>
        <v/>
      </c>
      <c r="G13" s="496" t="str">
        <f ca="1">IF($C13="","",VLOOKUP(C13,Turnierplan!$AH$12:$AI$27,2,0))</f>
        <v/>
      </c>
      <c r="H13" s="133" t="str">
        <f ca="1">IFERROR(VLOOKUP($C13&amp;H$7,Calc1!$Z$64:$AB$207,3,0),"")</f>
        <v/>
      </c>
      <c r="I13" s="109" t="str">
        <f ca="1">IFERROR(VLOOKUP($C13&amp;I$7,Calc1!$Z$64:$AB$207,3,0),"")</f>
        <v/>
      </c>
      <c r="J13" s="109" t="str">
        <f ca="1">IFERROR(VLOOKUP($C13&amp;J$7,Calc1!$Z$64:$AB$207,3,0),"")</f>
        <v/>
      </c>
      <c r="K13" s="109" t="str">
        <f ca="1">IFERROR(VLOOKUP($C13&amp;K$7,Calc1!$Z$64:$AB$207,3,0),"")</f>
        <v/>
      </c>
      <c r="L13" s="109" t="str">
        <f ca="1">IFERROR(VLOOKUP($C13&amp;L$7,Calc1!$Z$64:$AB$207,3,0),"")</f>
        <v/>
      </c>
      <c r="M13" s="154"/>
      <c r="N13" s="183" t="str">
        <f t="shared" ca="1" si="0"/>
        <v/>
      </c>
    </row>
    <row r="14" spans="2:14" ht="42.75" customHeight="1" thickTop="1" thickBot="1" x14ac:dyDescent="0.35">
      <c r="B14" s="128"/>
      <c r="C14" s="129"/>
      <c r="D14" s="130"/>
      <c r="E14" s="116"/>
      <c r="F14" s="116"/>
      <c r="G14" s="116"/>
      <c r="H14" s="116"/>
      <c r="I14" s="116"/>
      <c r="J14" s="116"/>
      <c r="K14" s="116"/>
      <c r="L14" s="116"/>
      <c r="M14" s="116"/>
    </row>
    <row r="15" spans="2:14" ht="22" customHeight="1" thickBot="1" x14ac:dyDescent="0.35">
      <c r="H15" s="144" t="str">
        <f ca="1">IF(LEN(H16)&gt;Einstellungen!$C$17,LEFT(H16,Einstellungen!$C$17)&amp;".",H16)</f>
        <v/>
      </c>
      <c r="I15" s="145" t="str">
        <f ca="1">IF(LEN(I16)&gt;Einstellungen!$C$17,LEFT(I16,Einstellungen!$C$17)&amp;".",I16)</f>
        <v/>
      </c>
      <c r="J15" s="145" t="str">
        <f ca="1">IF(LEN(J16)&gt;Einstellungen!$C$17,LEFT(J16,Einstellungen!$C$17)&amp;".",J16)</f>
        <v/>
      </c>
      <c r="K15" s="145" t="str">
        <f ca="1">IF(LEN(K16)&gt;Einstellungen!$C$17,LEFT(K16,Einstellungen!$C$17)&amp;".",K16)</f>
        <v/>
      </c>
      <c r="L15" s="145" t="str">
        <f ca="1">IF(LEN(L16)&gt;Einstellungen!$C$17,LEFT(L16,Einstellungen!$C$17)&amp;".",L16)</f>
        <v/>
      </c>
      <c r="M15" s="146" t="str">
        <f ca="1">IF(LEN(M16)&gt;Einstellungen!$C$17,LEFT(M16,Einstellungen!$C$17)&amp;".",M16)</f>
        <v/>
      </c>
    </row>
    <row r="16" spans="2:14" ht="22" customHeight="1" thickTop="1" thickBot="1" x14ac:dyDescent="0.35">
      <c r="B16" s="113"/>
      <c r="C16" s="118" t="str">
        <f>Sprache!$E$10</f>
        <v>Teilnehmer bzw. Mannschaft</v>
      </c>
      <c r="D16" s="122" t="str">
        <f>Sprache!$E$27</f>
        <v>Pkt</v>
      </c>
      <c r="E16" s="110" t="str">
        <f>Sprache!$E$26</f>
        <v>Diff.</v>
      </c>
      <c r="F16" s="110" t="str">
        <f>Sprache!$E$28</f>
        <v>erz. Tore</v>
      </c>
      <c r="G16" s="147" t="str">
        <f>Sprache!$E$49</f>
        <v>Bonus</v>
      </c>
      <c r="H16" s="126" t="str">
        <f ca="1">C17</f>
        <v/>
      </c>
      <c r="I16" s="127" t="str">
        <f ca="1">C18</f>
        <v/>
      </c>
      <c r="J16" s="127" t="str">
        <f ca="1">C19</f>
        <v/>
      </c>
      <c r="K16" s="127" t="str">
        <f ca="1">C20</f>
        <v/>
      </c>
      <c r="L16" s="127" t="str">
        <f ca="1">C21</f>
        <v/>
      </c>
      <c r="M16" s="151" t="str">
        <f ca="1">C22</f>
        <v/>
      </c>
    </row>
    <row r="17" spans="2:14" ht="22" customHeight="1" x14ac:dyDescent="0.3">
      <c r="B17" s="111" t="str">
        <f ca="1">IF($C17="","",INDEX(Calc1!$E$4:$E$12,MATCH($C17,Calc1!$F$4:$F$12,0)))</f>
        <v/>
      </c>
      <c r="C17" s="119" t="str">
        <f ca="1">IF(Calc1!$K$13=0,"",Calc1!$AC4)</f>
        <v/>
      </c>
      <c r="D17" s="123" t="str">
        <f ca="1">IF($C17="","",VLOOKUP($C17,Calc1!$C$17:$AC$25,25,0))</f>
        <v/>
      </c>
      <c r="E17" s="107" t="str">
        <f ca="1">IF($C17="","",VLOOKUP($C17,Calc1!$C$17:$AC$25,26,0))</f>
        <v/>
      </c>
      <c r="F17" s="107" t="str">
        <f ca="1">IF($C17="","",VLOOKUP($C17,Calc1!$C$17:$AC$25,27,0))</f>
        <v/>
      </c>
      <c r="G17" s="494" t="str">
        <f ca="1">IF($C17="","",VLOOKUP(C17,Turnierplan!$AH$12:$AI$27,2,0))</f>
        <v/>
      </c>
      <c r="H17" s="131"/>
      <c r="I17" s="107" t="str">
        <f ca="1">IFERROR(VLOOKUP($C17&amp;I$16,Calc1!$Z$64:$AB$207,3,0),"")</f>
        <v/>
      </c>
      <c r="J17" s="107" t="str">
        <f ca="1">IFERROR(VLOOKUP($C17&amp;J$16,Calc1!$Z$64:$AB$207,3,0),"")</f>
        <v/>
      </c>
      <c r="K17" s="107" t="str">
        <f ca="1">IFERROR(VLOOKUP($C17&amp;K$16,Calc1!$Z$64:$AB$207,3,0),"")</f>
        <v/>
      </c>
      <c r="L17" s="107" t="str">
        <f ca="1">IFERROR(VLOOKUP($C17&amp;L$16,Calc1!$Z$64:$AB$207,3,0),"")</f>
        <v/>
      </c>
      <c r="M17" s="152" t="str">
        <f ca="1">IFERROR(VLOOKUP($C17&amp;M$16,Calc1!$Z$64:$AB$207,3,0),"")</f>
        <v/>
      </c>
      <c r="N17" s="181" t="str">
        <f t="shared" ref="N17:N22" ca="1" si="1">C17</f>
        <v/>
      </c>
    </row>
    <row r="18" spans="2:14" ht="22" customHeight="1" x14ac:dyDescent="0.3">
      <c r="B18" s="111" t="str">
        <f ca="1">IF($C18="","",INDEX(Calc1!$E$4:$E$12,MATCH($C18,Calc1!$F$4:$F$12,0)))</f>
        <v/>
      </c>
      <c r="C18" s="120" t="str">
        <f ca="1">IF(Calc1!$K$13=0,"",Calc1!$AC5)</f>
        <v/>
      </c>
      <c r="D18" s="124" t="str">
        <f ca="1">IF($C18="","",VLOOKUP($C18,Calc1!$C$17:$AC$25,25,0))</f>
        <v/>
      </c>
      <c r="E18" s="108" t="str">
        <f ca="1">IF($C18="","",VLOOKUP($C18,Calc1!$C$17:$AC$25,26,0))</f>
        <v/>
      </c>
      <c r="F18" s="108" t="str">
        <f ca="1">IF($C18="","",VLOOKUP($C18,Calc1!$C$17:$AC$25,27,0))</f>
        <v/>
      </c>
      <c r="G18" s="495" t="str">
        <f ca="1">IF($C18="","",VLOOKUP(C18,Turnierplan!$AH$12:$AI$27,2,0))</f>
        <v/>
      </c>
      <c r="H18" s="132" t="str">
        <f ca="1">IFERROR(VLOOKUP($C18&amp;H$16,Calc1!$Z$64:$AB$207,3,0),"")</f>
        <v/>
      </c>
      <c r="I18" s="117"/>
      <c r="J18" s="108" t="str">
        <f ca="1">IFERROR(VLOOKUP($C18&amp;J$16,Calc1!$Z$64:$AB$207,3,0),"")</f>
        <v/>
      </c>
      <c r="K18" s="108" t="str">
        <f ca="1">IFERROR(VLOOKUP($C18&amp;K$16,Calc1!$Z$64:$AB$207,3,0),"")</f>
        <v/>
      </c>
      <c r="L18" s="108" t="str">
        <f ca="1">IFERROR(VLOOKUP($C18&amp;L$16,Calc1!$Z$64:$AB$207,3,0),"")</f>
        <v/>
      </c>
      <c r="M18" s="153" t="str">
        <f ca="1">IFERROR(VLOOKUP($C18&amp;M$16,Calc1!$Z$64:$AB$207,3,0),"")</f>
        <v/>
      </c>
      <c r="N18" s="182" t="str">
        <f t="shared" ca="1" si="1"/>
        <v/>
      </c>
    </row>
    <row r="19" spans="2:14" ht="22" customHeight="1" x14ac:dyDescent="0.3">
      <c r="B19" s="111" t="str">
        <f ca="1">IF($C19="","",INDEX(Calc1!$E$4:$E$12,MATCH($C19,Calc1!$F$4:$F$12,0)))</f>
        <v/>
      </c>
      <c r="C19" s="120" t="str">
        <f ca="1">IF(Calc1!$K$13=0,"",Calc1!$AC6)</f>
        <v/>
      </c>
      <c r="D19" s="124" t="str">
        <f ca="1">IF($C19="","",VLOOKUP($C19,Calc1!$C$17:$AC$25,25,0))</f>
        <v/>
      </c>
      <c r="E19" s="108" t="str">
        <f ca="1">IF($C19="","",VLOOKUP($C19,Calc1!$C$17:$AC$25,26,0))</f>
        <v/>
      </c>
      <c r="F19" s="108" t="str">
        <f ca="1">IF($C19="","",VLOOKUP($C19,Calc1!$C$17:$AC$25,27,0))</f>
        <v/>
      </c>
      <c r="G19" s="495" t="str">
        <f ca="1">IF($C19="","",VLOOKUP(C19,Turnierplan!$AH$12:$AI$27,2,0))</f>
        <v/>
      </c>
      <c r="H19" s="132" t="str">
        <f ca="1">IFERROR(VLOOKUP($C19&amp;H$16,Calc1!$Z$64:$AB$207,3,0),"")</f>
        <v/>
      </c>
      <c r="I19" s="108" t="str">
        <f ca="1">IFERROR(VLOOKUP($C19&amp;I$16,Calc1!$Z$64:$AB$207,3,0),"")</f>
        <v/>
      </c>
      <c r="J19" s="117"/>
      <c r="K19" s="108" t="str">
        <f ca="1">IFERROR(VLOOKUP($C19&amp;K$16,Calc1!$Z$64:$AB$207,3,0),"")</f>
        <v/>
      </c>
      <c r="L19" s="108" t="str">
        <f ca="1">IFERROR(VLOOKUP($C19&amp;L$16,Calc1!$Z$64:$AB$207,3,0),"")</f>
        <v/>
      </c>
      <c r="M19" s="153" t="str">
        <f ca="1">IFERROR(VLOOKUP($C19&amp;M$16,Calc1!$Z$64:$AB$207,3,0),"")</f>
        <v/>
      </c>
      <c r="N19" s="182" t="str">
        <f t="shared" ca="1" si="1"/>
        <v/>
      </c>
    </row>
    <row r="20" spans="2:14" ht="22" customHeight="1" x14ac:dyDescent="0.3">
      <c r="B20" s="111" t="str">
        <f ca="1">IF($C20="","",INDEX(Calc1!$E$4:$E$12,MATCH($C20,Calc1!$F$4:$F$12,0)))</f>
        <v/>
      </c>
      <c r="C20" s="120" t="str">
        <f ca="1">IF(Calc1!$K$13=0,"",Calc1!$AC7)</f>
        <v/>
      </c>
      <c r="D20" s="124" t="str">
        <f ca="1">IF($C20="","",VLOOKUP($C20,Calc1!$C$17:$AC$25,25,0))</f>
        <v/>
      </c>
      <c r="E20" s="108" t="str">
        <f ca="1">IF($C20="","",VLOOKUP($C20,Calc1!$C$17:$AC$25,26,0))</f>
        <v/>
      </c>
      <c r="F20" s="108" t="str">
        <f ca="1">IF($C20="","",VLOOKUP($C20,Calc1!$C$17:$AC$25,27,0))</f>
        <v/>
      </c>
      <c r="G20" s="495" t="str">
        <f ca="1">IF($C20="","",VLOOKUP(C20,Turnierplan!$AH$12:$AI$27,2,0))</f>
        <v/>
      </c>
      <c r="H20" s="132" t="str">
        <f ca="1">IFERROR(VLOOKUP($C20&amp;H$16,Calc1!$Z$64:$AB$207,3,0),"")</f>
        <v/>
      </c>
      <c r="I20" s="108" t="str">
        <f ca="1">IFERROR(VLOOKUP($C20&amp;I$16,Calc1!$Z$64:$AB$207,3,0),"")</f>
        <v/>
      </c>
      <c r="J20" s="108" t="str">
        <f ca="1">IFERROR(VLOOKUP($C20&amp;J$16,Calc1!$Z$64:$AB$207,3,0),"")</f>
        <v/>
      </c>
      <c r="K20" s="117"/>
      <c r="L20" s="108" t="str">
        <f ca="1">IFERROR(VLOOKUP($C20&amp;L$16,Calc1!$Z$64:$AB$207,3,0),"")</f>
        <v/>
      </c>
      <c r="M20" s="153" t="str">
        <f ca="1">IFERROR(VLOOKUP($C20&amp;M$16,Calc1!$Z$64:$AB$207,3,0),"")</f>
        <v/>
      </c>
      <c r="N20" s="182" t="str">
        <f t="shared" ca="1" si="1"/>
        <v/>
      </c>
    </row>
    <row r="21" spans="2:14" ht="22" customHeight="1" x14ac:dyDescent="0.3">
      <c r="B21" s="111" t="str">
        <f ca="1">IF($C21="","",INDEX(Calc1!$E$4:$E$12,MATCH($C21,Calc1!$F$4:$F$12,0)))</f>
        <v/>
      </c>
      <c r="C21" s="120" t="str">
        <f ca="1">IF(Calc1!$K$13=0,"",Calc1!$AC8)</f>
        <v/>
      </c>
      <c r="D21" s="124" t="str">
        <f ca="1">IF($C21="","",VLOOKUP($C21,Calc1!$C$17:$AC$25,25,0))</f>
        <v/>
      </c>
      <c r="E21" s="108" t="str">
        <f ca="1">IF($C21="","",VLOOKUP($C21,Calc1!$C$17:$AC$25,26,0))</f>
        <v/>
      </c>
      <c r="F21" s="108" t="str">
        <f ca="1">IF($C21="","",VLOOKUP($C21,Calc1!$C$17:$AC$25,27,0))</f>
        <v/>
      </c>
      <c r="G21" s="495" t="str">
        <f ca="1">IF($C21="","",VLOOKUP(C21,Turnierplan!$AH$12:$AI$27,2,0))</f>
        <v/>
      </c>
      <c r="H21" s="132" t="str">
        <f ca="1">IFERROR(VLOOKUP($C21&amp;H$16,Calc1!$Z$64:$AB$207,3,0),"")</f>
        <v/>
      </c>
      <c r="I21" s="108" t="str">
        <f ca="1">IFERROR(VLOOKUP($C21&amp;I$16,Calc1!$Z$64:$AB$207,3,0),"")</f>
        <v/>
      </c>
      <c r="J21" s="108" t="str">
        <f ca="1">IFERROR(VLOOKUP($C21&amp;J$16,Calc1!$Z$64:$AB$207,3,0),"")</f>
        <v/>
      </c>
      <c r="K21" s="108" t="str">
        <f ca="1">IFERROR(VLOOKUP($C21&amp;K$16,Calc1!$Z$64:$AB$207,3,0),"")</f>
        <v/>
      </c>
      <c r="L21" s="117"/>
      <c r="M21" s="153" t="str">
        <f ca="1">IFERROR(VLOOKUP($C21&amp;M$16,Calc1!$Z$64:$AB$207,3,0),"")</f>
        <v/>
      </c>
      <c r="N21" s="182" t="str">
        <f t="shared" ca="1" si="1"/>
        <v/>
      </c>
    </row>
    <row r="22" spans="2:14" ht="22" customHeight="1" thickBot="1" x14ac:dyDescent="0.35">
      <c r="B22" s="112" t="str">
        <f ca="1">IF($C22="","",INDEX(Calc1!$E$4:$E$12,MATCH($C22,Calc1!$F$4:$F$12,0)))</f>
        <v/>
      </c>
      <c r="C22" s="121" t="str">
        <f ca="1">IF(Calc1!$K$13=0,"",Calc1!$AC9)</f>
        <v/>
      </c>
      <c r="D22" s="125" t="str">
        <f ca="1">IF($C22="","",VLOOKUP($C22,Calc1!$C$17:$AC$25,25,0))</f>
        <v/>
      </c>
      <c r="E22" s="109" t="str">
        <f ca="1">IF($C22="","",VLOOKUP($C22,Calc1!$C$17:$AC$25,26,0))</f>
        <v/>
      </c>
      <c r="F22" s="109" t="str">
        <f ca="1">IF($C22="","",VLOOKUP($C22,Calc1!$C$17:$AC$25,27,0))</f>
        <v/>
      </c>
      <c r="G22" s="496" t="str">
        <f ca="1">IF($C22="","",VLOOKUP(C22,Turnierplan!$AH$12:$AI$27,2,0))</f>
        <v/>
      </c>
      <c r="H22" s="133" t="str">
        <f ca="1">IFERROR(VLOOKUP($C22&amp;H$16,Calc1!$Z$64:$AB$207,3,0),"")</f>
        <v/>
      </c>
      <c r="I22" s="109" t="str">
        <f ca="1">IFERROR(VLOOKUP($C22&amp;I$16,Calc1!$Z$64:$AB$207,3,0),"")</f>
        <v/>
      </c>
      <c r="J22" s="109" t="str">
        <f ca="1">IFERROR(VLOOKUP($C22&amp;J$16,Calc1!$Z$64:$AB$207,3,0),"")</f>
        <v/>
      </c>
      <c r="K22" s="109" t="str">
        <f ca="1">IFERROR(VLOOKUP($C22&amp;K$16,Calc1!$Z$64:$AB$207,3,0),"")</f>
        <v/>
      </c>
      <c r="L22" s="109" t="str">
        <f ca="1">IFERROR(VLOOKUP($C22&amp;L$16,Calc1!$Z$64:$AB$207,3,0),"")</f>
        <v/>
      </c>
      <c r="M22" s="154"/>
      <c r="N22" s="183" t="str">
        <f t="shared" ca="1" si="1"/>
        <v/>
      </c>
    </row>
    <row r="23" spans="2:14" ht="42.75" customHeight="1" thickTop="1" thickBot="1" x14ac:dyDescent="0.35">
      <c r="B23" s="128"/>
      <c r="C23" s="129"/>
      <c r="D23" s="130"/>
      <c r="E23" s="116"/>
      <c r="F23" s="116"/>
      <c r="G23" s="116"/>
      <c r="H23" s="116"/>
      <c r="I23" s="116"/>
      <c r="J23" s="116"/>
      <c r="K23" s="116"/>
      <c r="L23" s="116"/>
      <c r="M23" s="116"/>
    </row>
    <row r="24" spans="2:14" ht="22" customHeight="1" thickBot="1" x14ac:dyDescent="0.35">
      <c r="H24" s="144" t="str">
        <f ca="1">IF(LEN(H25)&gt;Einstellungen!$C$17,LEFT(H25,Einstellungen!$C$17)&amp;".",H25)</f>
        <v/>
      </c>
      <c r="I24" s="145" t="str">
        <f ca="1">IF(LEN(I25)&gt;Einstellungen!$C$17,LEFT(I25,Einstellungen!$C$17)&amp;".",I25)</f>
        <v/>
      </c>
      <c r="J24" s="145" t="str">
        <f ca="1">IF(LEN(J25)&gt;Einstellungen!$C$17,LEFT(J25,Einstellungen!$C$17)&amp;".",J25)</f>
        <v/>
      </c>
      <c r="K24" s="145" t="str">
        <f ca="1">IF(LEN(K25)&gt;Einstellungen!$C$17,LEFT(K25,Einstellungen!$C$17)&amp;".",K25)</f>
        <v/>
      </c>
      <c r="L24" s="145" t="str">
        <f ca="1">IF(LEN(L25)&gt;Einstellungen!$C$17,LEFT(L25,Einstellungen!$C$17)&amp;".",L25)</f>
        <v/>
      </c>
      <c r="M24" s="146" t="str">
        <f ca="1">IF(LEN(M25)&gt;Einstellungen!$C$17,LEFT(M25,Einstellungen!$C$17)&amp;".",M25)</f>
        <v/>
      </c>
    </row>
    <row r="25" spans="2:14" ht="22" customHeight="1" thickTop="1" thickBot="1" x14ac:dyDescent="0.35">
      <c r="B25" s="113"/>
      <c r="C25" s="118" t="str">
        <f>Sprache!$E$10</f>
        <v>Teilnehmer bzw. Mannschaft</v>
      </c>
      <c r="D25" s="122" t="str">
        <f>Sprache!$E$27</f>
        <v>Pkt</v>
      </c>
      <c r="E25" s="110" t="str">
        <f>Sprache!$E$26</f>
        <v>Diff.</v>
      </c>
      <c r="F25" s="110" t="str">
        <f>Sprache!$E$28</f>
        <v>erz. Tore</v>
      </c>
      <c r="G25" s="147" t="str">
        <f>Sprache!$E$49</f>
        <v>Bonus</v>
      </c>
      <c r="H25" s="126" t="str">
        <f ca="1">C26</f>
        <v/>
      </c>
      <c r="I25" s="127" t="str">
        <f ca="1">C27</f>
        <v/>
      </c>
      <c r="J25" s="127" t="str">
        <f ca="1">C28</f>
        <v/>
      </c>
      <c r="K25" s="127" t="str">
        <f ca="1">C29</f>
        <v/>
      </c>
      <c r="L25" s="127" t="str">
        <f ca="1">C30</f>
        <v/>
      </c>
      <c r="M25" s="151" t="str">
        <f ca="1">C31</f>
        <v/>
      </c>
    </row>
    <row r="26" spans="2:14" ht="22" customHeight="1" x14ac:dyDescent="0.3">
      <c r="B26" s="111" t="str">
        <f ca="1">IF($C26="","",INDEX(Calc1!$E$4:$E$12,MATCH($C26,Calc1!$F$4:$F$12,0)))</f>
        <v/>
      </c>
      <c r="C26" s="119" t="str">
        <f ca="1">IF(Calc1!$K$13=0,"",Calc1!$AH4)</f>
        <v/>
      </c>
      <c r="D26" s="123" t="str">
        <f ca="1">IF($C26="","",VLOOKUP($C26,Calc1!$C$17:$AC$25,25,0))</f>
        <v/>
      </c>
      <c r="E26" s="107" t="str">
        <f ca="1">IF($C26="","",VLOOKUP($C26,Calc1!$C$17:$AC$25,26,0))</f>
        <v/>
      </c>
      <c r="F26" s="107" t="str">
        <f ca="1">IF($C26="","",VLOOKUP($C26,Calc1!$C$17:$AC$25,27,0))</f>
        <v/>
      </c>
      <c r="G26" s="494" t="str">
        <f ca="1">IF($C26="","",VLOOKUP(C26,Turnierplan!$AH$12:$AI$27,2,0))</f>
        <v/>
      </c>
      <c r="H26" s="131"/>
      <c r="I26" s="107" t="str">
        <f ca="1">IFERROR(VLOOKUP($C26&amp;I$25,Calc1!$Z$64:$AB$207,3,0),"")</f>
        <v/>
      </c>
      <c r="J26" s="107" t="str">
        <f ca="1">IFERROR(VLOOKUP($C26&amp;J$25,Calc1!$Z$64:$AB$207,3,0),"")</f>
        <v/>
      </c>
      <c r="K26" s="107" t="str">
        <f ca="1">IFERROR(VLOOKUP($C26&amp;K$25,Calc1!$Z$64:$AB$207,3,0),"")</f>
        <v/>
      </c>
      <c r="L26" s="107" t="str">
        <f ca="1">IFERROR(VLOOKUP($C26&amp;L$25,Calc1!$Z$64:$AB$207,3,0),"")</f>
        <v/>
      </c>
      <c r="M26" s="152" t="str">
        <f ca="1">IFERROR(VLOOKUP($C26&amp;M$25,Calc1!$Z$64:$AB$207,3,0),"")</f>
        <v/>
      </c>
      <c r="N26" s="181" t="str">
        <f t="shared" ref="N26:N31" ca="1" si="2">C26</f>
        <v/>
      </c>
    </row>
    <row r="27" spans="2:14" ht="22" customHeight="1" x14ac:dyDescent="0.3">
      <c r="B27" s="111" t="str">
        <f ca="1">IF($C27="","",INDEX(Calc1!$E$4:$E$12,MATCH($C27,Calc1!$F$4:$F$12,0)))</f>
        <v/>
      </c>
      <c r="C27" s="120" t="str">
        <f ca="1">IF(Calc1!$K$13=0,"",Calc1!$AH5)</f>
        <v/>
      </c>
      <c r="D27" s="124" t="str">
        <f ca="1">IF($C27="","",VLOOKUP($C27,Calc1!$C$17:$AC$25,25,0))</f>
        <v/>
      </c>
      <c r="E27" s="108" t="str">
        <f ca="1">IF($C27="","",VLOOKUP($C27,Calc1!$C$17:$AC$25,26,0))</f>
        <v/>
      </c>
      <c r="F27" s="108" t="str">
        <f ca="1">IF($C27="","",VLOOKUP($C27,Calc1!$C$17:$AC$25,27,0))</f>
        <v/>
      </c>
      <c r="G27" s="495" t="str">
        <f ca="1">IF($C27="","",VLOOKUP(C27,Turnierplan!$AH$12:$AI$27,2,0))</f>
        <v/>
      </c>
      <c r="H27" s="132" t="str">
        <f ca="1">IFERROR(VLOOKUP($C27&amp;H$25,Calc1!$Z$64:$AB$207,3,0),"")</f>
        <v/>
      </c>
      <c r="I27" s="117"/>
      <c r="J27" s="108" t="str">
        <f ca="1">IFERROR(VLOOKUP($C27&amp;J$25,Calc1!$Z$64:$AB$207,3,0),"")</f>
        <v/>
      </c>
      <c r="K27" s="108" t="str">
        <f ca="1">IFERROR(VLOOKUP($C27&amp;K$25,Calc1!$Z$64:$AB$207,3,0),"")</f>
        <v/>
      </c>
      <c r="L27" s="108" t="str">
        <f ca="1">IFERROR(VLOOKUP($C27&amp;L$25,Calc1!$Z$64:$AB$207,3,0),"")</f>
        <v/>
      </c>
      <c r="M27" s="153" t="str">
        <f ca="1">IFERROR(VLOOKUP($C27&amp;M$25,Calc1!$Z$64:$AB$207,3,0),"")</f>
        <v/>
      </c>
      <c r="N27" s="182" t="str">
        <f t="shared" ca="1" si="2"/>
        <v/>
      </c>
    </row>
    <row r="28" spans="2:14" ht="22" customHeight="1" x14ac:dyDescent="0.3">
      <c r="B28" s="111" t="str">
        <f ca="1">IF($C28="","",INDEX(Calc1!$E$4:$E$12,MATCH($C28,Calc1!$F$4:$F$12,0)))</f>
        <v/>
      </c>
      <c r="C28" s="120" t="str">
        <f ca="1">IF(Calc1!$K$13=0,"",Calc1!$AH6)</f>
        <v/>
      </c>
      <c r="D28" s="124" t="str">
        <f ca="1">IF($C28="","",VLOOKUP($C28,Calc1!$C$17:$AC$25,25,0))</f>
        <v/>
      </c>
      <c r="E28" s="108" t="str">
        <f ca="1">IF($C28="","",VLOOKUP($C28,Calc1!$C$17:$AC$25,26,0))</f>
        <v/>
      </c>
      <c r="F28" s="108" t="str">
        <f ca="1">IF($C28="","",VLOOKUP($C28,Calc1!$C$17:$AC$25,27,0))</f>
        <v/>
      </c>
      <c r="G28" s="495" t="str">
        <f ca="1">IF($C28="","",VLOOKUP(C28,Turnierplan!$AH$12:$AI$27,2,0))</f>
        <v/>
      </c>
      <c r="H28" s="132" t="str">
        <f ca="1">IFERROR(VLOOKUP($C28&amp;H$25,Calc1!$Z$64:$AB$207,3,0),"")</f>
        <v/>
      </c>
      <c r="I28" s="108" t="str">
        <f ca="1">IFERROR(VLOOKUP($C28&amp;I$25,Calc1!$Z$64:$AB$207,3,0),"")</f>
        <v/>
      </c>
      <c r="J28" s="117"/>
      <c r="K28" s="108" t="str">
        <f ca="1">IFERROR(VLOOKUP($C28&amp;K$25,Calc1!$Z$64:$AB$207,3,0),"")</f>
        <v/>
      </c>
      <c r="L28" s="108" t="str">
        <f ca="1">IFERROR(VLOOKUP($C28&amp;L$25,Calc1!$Z$64:$AB$207,3,0),"")</f>
        <v/>
      </c>
      <c r="M28" s="153" t="str">
        <f ca="1">IFERROR(VLOOKUP($C28&amp;M$25,Calc1!$Z$64:$AB$207,3,0),"")</f>
        <v/>
      </c>
      <c r="N28" s="182" t="str">
        <f t="shared" ca="1" si="2"/>
        <v/>
      </c>
    </row>
    <row r="29" spans="2:14" ht="22" customHeight="1" x14ac:dyDescent="0.3">
      <c r="B29" s="111" t="str">
        <f ca="1">IF($C29="","",INDEX(Calc1!$E$4:$E$12,MATCH($C29,Calc1!$F$4:$F$12,0)))</f>
        <v/>
      </c>
      <c r="C29" s="120" t="str">
        <f ca="1">IF(Calc1!$K$13=0,"",Calc1!$AH7)</f>
        <v/>
      </c>
      <c r="D29" s="124" t="str">
        <f ca="1">IF($C29="","",VLOOKUP($C29,Calc1!$C$17:$AC$25,25,0))</f>
        <v/>
      </c>
      <c r="E29" s="108" t="str">
        <f ca="1">IF($C29="","",VLOOKUP($C29,Calc1!$C$17:$AC$25,26,0))</f>
        <v/>
      </c>
      <c r="F29" s="108" t="str">
        <f ca="1">IF($C29="","",VLOOKUP($C29,Calc1!$C$17:$AC$25,27,0))</f>
        <v/>
      </c>
      <c r="G29" s="495" t="str">
        <f ca="1">IF($C29="","",VLOOKUP(C29,Turnierplan!$AH$12:$AI$27,2,0))</f>
        <v/>
      </c>
      <c r="H29" s="132" t="str">
        <f ca="1">IFERROR(VLOOKUP($C29&amp;H$25,Calc1!$Z$64:$AB$207,3,0),"")</f>
        <v/>
      </c>
      <c r="I29" s="108" t="str">
        <f ca="1">IFERROR(VLOOKUP($C29&amp;I$25,Calc1!$Z$64:$AB$207,3,0),"")</f>
        <v/>
      </c>
      <c r="J29" s="108" t="str">
        <f ca="1">IFERROR(VLOOKUP($C29&amp;J$25,Calc1!$Z$64:$AB$207,3,0),"")</f>
        <v/>
      </c>
      <c r="K29" s="117"/>
      <c r="L29" s="108" t="str">
        <f ca="1">IFERROR(VLOOKUP($C29&amp;L$25,Calc1!$Z$64:$AB$207,3,0),"")</f>
        <v/>
      </c>
      <c r="M29" s="153" t="str">
        <f ca="1">IFERROR(VLOOKUP($C29&amp;M$25,Calc1!$Z$64:$AB$207,3,0),"")</f>
        <v/>
      </c>
      <c r="N29" s="182" t="str">
        <f t="shared" ca="1" si="2"/>
        <v/>
      </c>
    </row>
    <row r="30" spans="2:14" ht="22" customHeight="1" x14ac:dyDescent="0.3">
      <c r="B30" s="111" t="str">
        <f ca="1">IF($C30="","",INDEX(Calc1!$E$4:$E$12,MATCH($C30,Calc1!$F$4:$F$12,0)))</f>
        <v/>
      </c>
      <c r="C30" s="120" t="str">
        <f ca="1">IF(Calc1!$K$13=0,"",Calc1!$AH8)</f>
        <v/>
      </c>
      <c r="D30" s="124" t="str">
        <f ca="1">IF($C30="","",VLOOKUP($C30,Calc1!$C$17:$AC$25,25,0))</f>
        <v/>
      </c>
      <c r="E30" s="108" t="str">
        <f ca="1">IF($C30="","",VLOOKUP($C30,Calc1!$C$17:$AC$25,26,0))</f>
        <v/>
      </c>
      <c r="F30" s="108" t="str">
        <f ca="1">IF($C30="","",VLOOKUP($C30,Calc1!$C$17:$AC$25,27,0))</f>
        <v/>
      </c>
      <c r="G30" s="495" t="str">
        <f ca="1">IF($C30="","",VLOOKUP(C30,Turnierplan!$AH$12:$AI$27,2,0))</f>
        <v/>
      </c>
      <c r="H30" s="132" t="str">
        <f ca="1">IFERROR(VLOOKUP($C30&amp;H$25,Calc1!$Z$64:$AB$207,3,0),"")</f>
        <v/>
      </c>
      <c r="I30" s="108" t="str">
        <f ca="1">IFERROR(VLOOKUP($C30&amp;I$25,Calc1!$Z$64:$AB$207,3,0),"")</f>
        <v/>
      </c>
      <c r="J30" s="108" t="str">
        <f ca="1">IFERROR(VLOOKUP($C30&amp;J$25,Calc1!$Z$64:$AB$207,3,0),"")</f>
        <v/>
      </c>
      <c r="K30" s="108" t="str">
        <f ca="1">IFERROR(VLOOKUP($C30&amp;K$25,Calc1!$Z$64:$AB$207,3,0),"")</f>
        <v/>
      </c>
      <c r="L30" s="117"/>
      <c r="M30" s="153" t="str">
        <f ca="1">IFERROR(VLOOKUP($C30&amp;M$25,Calc1!$Z$64:$AB$207,3,0),"")</f>
        <v/>
      </c>
      <c r="N30" s="182" t="str">
        <f t="shared" ca="1" si="2"/>
        <v/>
      </c>
    </row>
    <row r="31" spans="2:14" ht="22" customHeight="1" thickBot="1" x14ac:dyDescent="0.35">
      <c r="B31" s="112" t="str">
        <f ca="1">IF($C31="","",INDEX(Calc1!$E$4:$E$12,MATCH($C31,Calc1!$F$4:$F$12,0)))</f>
        <v/>
      </c>
      <c r="C31" s="121" t="str">
        <f ca="1">IF(Calc1!$K$13=0,"",Calc1!$AH9)</f>
        <v/>
      </c>
      <c r="D31" s="125" t="str">
        <f ca="1">IF($C31="","",VLOOKUP($C31,Calc1!$C$17:$AC$25,25,0))</f>
        <v/>
      </c>
      <c r="E31" s="109" t="str">
        <f ca="1">IF($C31="","",VLOOKUP($C31,Calc1!$C$17:$AC$25,26,0))</f>
        <v/>
      </c>
      <c r="F31" s="109" t="str">
        <f ca="1">IF($C31="","",VLOOKUP($C31,Calc1!$C$17:$AC$25,27,0))</f>
        <v/>
      </c>
      <c r="G31" s="496" t="str">
        <f ca="1">IF($C31="","",VLOOKUP(C31,Turnierplan!$AH$12:$AI$27,2,0))</f>
        <v/>
      </c>
      <c r="H31" s="133" t="str">
        <f ca="1">IFERROR(VLOOKUP($C31&amp;H$25,Calc1!$Z$64:$AB$207,3,0),"")</f>
        <v/>
      </c>
      <c r="I31" s="109" t="str">
        <f ca="1">IFERROR(VLOOKUP($C31&amp;I$25,Calc1!$Z$64:$AB$207,3,0),"")</f>
        <v/>
      </c>
      <c r="J31" s="109" t="str">
        <f ca="1">IFERROR(VLOOKUP($C31&amp;J$25,Calc1!$Z$64:$AB$207,3,0),"")</f>
        <v/>
      </c>
      <c r="K31" s="109" t="str">
        <f ca="1">IFERROR(VLOOKUP($C31&amp;K$25,Calc1!$Z$64:$AB$207,3,0),"")</f>
        <v/>
      </c>
      <c r="L31" s="109" t="str">
        <f ca="1">IFERROR(VLOOKUP($C31&amp;L$25,Calc1!$Z$64:$AB$207,3,0),"")</f>
        <v/>
      </c>
      <c r="M31" s="154"/>
      <c r="N31" s="183" t="str">
        <f t="shared" ca="1" si="2"/>
        <v/>
      </c>
    </row>
    <row r="32" spans="2:14" ht="42.75" customHeight="1" thickTop="1" thickBot="1" x14ac:dyDescent="0.35"/>
    <row r="33" spans="2:14" ht="22" customHeight="1" thickBot="1" x14ac:dyDescent="0.35">
      <c r="H33" s="144" t="str">
        <f ca="1">IF(LEN(H34)&gt;Einstellungen!$C$17,LEFT(H34,Einstellungen!$C$17)&amp;".",H34)</f>
        <v/>
      </c>
      <c r="I33" s="145" t="str">
        <f ca="1">IF(LEN(I34)&gt;Einstellungen!$C$17,LEFT(I34,Einstellungen!$C$17)&amp;".",I34)</f>
        <v/>
      </c>
      <c r="J33" s="145" t="str">
        <f ca="1">IF(LEN(J34)&gt;Einstellungen!$C$17,LEFT(J34,Einstellungen!$C$17)&amp;".",J34)</f>
        <v/>
      </c>
      <c r="K33" s="145" t="str">
        <f ca="1">IF(LEN(K34)&gt;Einstellungen!$C$17,LEFT(K34,Einstellungen!$C$17)&amp;".",K34)</f>
        <v/>
      </c>
      <c r="L33" s="145" t="str">
        <f ca="1">IF(LEN(L34)&gt;Einstellungen!$C$17,LEFT(L34,Einstellungen!$C$17)&amp;".",L34)</f>
        <v/>
      </c>
      <c r="M33" s="146" t="str">
        <f ca="1">IF(LEN(M34)&gt;Einstellungen!$C$17,LEFT(M34,Einstellungen!$C$17)&amp;".",M34)</f>
        <v/>
      </c>
    </row>
    <row r="34" spans="2:14" ht="22" customHeight="1" thickTop="1" thickBot="1" x14ac:dyDescent="0.35">
      <c r="B34" s="113"/>
      <c r="C34" s="118" t="str">
        <f>Sprache!$E$10</f>
        <v>Teilnehmer bzw. Mannschaft</v>
      </c>
      <c r="D34" s="122" t="str">
        <f>Sprache!$E$27</f>
        <v>Pkt</v>
      </c>
      <c r="E34" s="110" t="str">
        <f>Sprache!$E$26</f>
        <v>Diff.</v>
      </c>
      <c r="F34" s="110" t="str">
        <f>Sprache!$E$28</f>
        <v>erz. Tore</v>
      </c>
      <c r="G34" s="147" t="str">
        <f>Sprache!$E$49</f>
        <v>Bonus</v>
      </c>
      <c r="H34" s="126" t="str">
        <f ca="1">C35</f>
        <v/>
      </c>
      <c r="I34" s="127" t="str">
        <f ca="1">C36</f>
        <v/>
      </c>
      <c r="J34" s="127" t="str">
        <f ca="1">C37</f>
        <v/>
      </c>
      <c r="K34" s="127" t="str">
        <f ca="1">C38</f>
        <v/>
      </c>
      <c r="L34" s="127" t="str">
        <f ca="1">C39</f>
        <v/>
      </c>
      <c r="M34" s="151" t="str">
        <f ca="1">C40</f>
        <v/>
      </c>
    </row>
    <row r="35" spans="2:14" ht="22" customHeight="1" x14ac:dyDescent="0.3">
      <c r="B35" s="111" t="str">
        <f ca="1">IF($C35="","",INDEX(Calc1!$E$4:$E$12,MATCH($C35,Calc1!$F$4:$F$12,0)))</f>
        <v/>
      </c>
      <c r="C35" s="119" t="str">
        <f ca="1">IF(Calc1!$K$13=0,"",Calc1!$AM4)</f>
        <v/>
      </c>
      <c r="D35" s="123" t="str">
        <f ca="1">IF($C35="","",VLOOKUP($C35,Calc1!$C$17:$AC$25,25,0))</f>
        <v/>
      </c>
      <c r="E35" s="107" t="str">
        <f ca="1">IF($C35="","",VLOOKUP($C35,Calc1!$C$17:$AC$25,26,0))</f>
        <v/>
      </c>
      <c r="F35" s="107" t="str">
        <f ca="1">IF($C35="","",VLOOKUP($C35,Calc1!$C$17:$AC$25,27,0))</f>
        <v/>
      </c>
      <c r="G35" s="494" t="str">
        <f ca="1">IF($C35="","",VLOOKUP(C35,Turnierplan!$AH$12:$AI$27,2,0))</f>
        <v/>
      </c>
      <c r="H35" s="131"/>
      <c r="I35" s="107" t="str">
        <f ca="1">IFERROR(VLOOKUP($C35&amp;I$34,Calc1!$Z$64:$AB$207,3,0),"")</f>
        <v/>
      </c>
      <c r="J35" s="107" t="str">
        <f ca="1">IFERROR(VLOOKUP($C35&amp;J$34,Calc1!$Z$64:$AB$207,3,0),"")</f>
        <v/>
      </c>
      <c r="K35" s="107" t="str">
        <f ca="1">IFERROR(VLOOKUP($C35&amp;K$34,Calc1!$Z$64:$AB$207,3,0),"")</f>
        <v/>
      </c>
      <c r="L35" s="107" t="str">
        <f ca="1">IFERROR(VLOOKUP($C35&amp;L$34,Calc1!$Z$64:$AB$207,3,0),"")</f>
        <v/>
      </c>
      <c r="M35" s="152" t="str">
        <f ca="1">IFERROR(VLOOKUP($C35&amp;M$34,Calc1!$Z$64:$AB$207,3,0),"")</f>
        <v/>
      </c>
      <c r="N35" s="181" t="str">
        <f t="shared" ref="N35:N40" ca="1" si="3">C35</f>
        <v/>
      </c>
    </row>
    <row r="36" spans="2:14" ht="22" customHeight="1" x14ac:dyDescent="0.3">
      <c r="B36" s="111" t="str">
        <f ca="1">IF($C36="","",INDEX(Calc1!$E$4:$E$12,MATCH($C36,Calc1!$F$4:$F$12,0)))</f>
        <v/>
      </c>
      <c r="C36" s="120" t="str">
        <f ca="1">IF(Calc1!$K$13=0,"",Calc1!$AM5)</f>
        <v/>
      </c>
      <c r="D36" s="124" t="str">
        <f ca="1">IF($C36="","",VLOOKUP($C36,Calc1!$C$17:$AC$25,25,0))</f>
        <v/>
      </c>
      <c r="E36" s="108" t="str">
        <f ca="1">IF($C36="","",VLOOKUP($C36,Calc1!$C$17:$AC$25,26,0))</f>
        <v/>
      </c>
      <c r="F36" s="108" t="str">
        <f ca="1">IF($C36="","",VLOOKUP($C36,Calc1!$C$17:$AC$25,27,0))</f>
        <v/>
      </c>
      <c r="G36" s="495" t="str">
        <f ca="1">IF($C36="","",VLOOKUP(C36,Turnierplan!$AH$12:$AI$27,2,0))</f>
        <v/>
      </c>
      <c r="H36" s="132" t="str">
        <f ca="1">IFERROR(VLOOKUP($C36&amp;H$34,Calc1!$Z$64:$AB$207,3,0),"")</f>
        <v/>
      </c>
      <c r="I36" s="117"/>
      <c r="J36" s="108" t="str">
        <f ca="1">IFERROR(VLOOKUP($C36&amp;J$34,Calc1!$Z$64:$AB$207,3,0),"")</f>
        <v/>
      </c>
      <c r="K36" s="108" t="str">
        <f ca="1">IFERROR(VLOOKUP($C36&amp;K$34,Calc1!$Z$64:$AB$207,3,0),"")</f>
        <v/>
      </c>
      <c r="L36" s="108" t="str">
        <f ca="1">IFERROR(VLOOKUP($C36&amp;L$34,Calc1!$Z$64:$AB$207,3,0),"")</f>
        <v/>
      </c>
      <c r="M36" s="153" t="str">
        <f ca="1">IFERROR(VLOOKUP($C36&amp;M$34,Calc1!$Z$64:$AB$207,3,0),"")</f>
        <v/>
      </c>
      <c r="N36" s="182" t="str">
        <f t="shared" ca="1" si="3"/>
        <v/>
      </c>
    </row>
    <row r="37" spans="2:14" ht="22" customHeight="1" x14ac:dyDescent="0.3">
      <c r="B37" s="111" t="str">
        <f ca="1">IF($C37="","",INDEX(Calc1!$E$4:$E$12,MATCH($C37,Calc1!$F$4:$F$12,0)))</f>
        <v/>
      </c>
      <c r="C37" s="120" t="str">
        <f ca="1">IF(Calc1!$K$13=0,"",Calc1!$AM6)</f>
        <v/>
      </c>
      <c r="D37" s="124" t="str">
        <f ca="1">IF($C37="","",VLOOKUP($C37,Calc1!$C$17:$AC$25,25,0))</f>
        <v/>
      </c>
      <c r="E37" s="108" t="str">
        <f ca="1">IF($C37="","",VLOOKUP($C37,Calc1!$C$17:$AC$25,26,0))</f>
        <v/>
      </c>
      <c r="F37" s="108" t="str">
        <f ca="1">IF($C37="","",VLOOKUP($C37,Calc1!$C$17:$AC$25,27,0))</f>
        <v/>
      </c>
      <c r="G37" s="495" t="str">
        <f ca="1">IF($C37="","",VLOOKUP(C37,Turnierplan!$AH$12:$AI$27,2,0))</f>
        <v/>
      </c>
      <c r="H37" s="132" t="str">
        <f ca="1">IFERROR(VLOOKUP($C37&amp;H$34,Calc1!$Z$64:$AB$207,3,0),"")</f>
        <v/>
      </c>
      <c r="I37" s="108" t="str">
        <f ca="1">IFERROR(VLOOKUP($C37&amp;I$34,Calc1!$Z$64:$AB$207,3,0),"")</f>
        <v/>
      </c>
      <c r="J37" s="117"/>
      <c r="K37" s="108" t="str">
        <f ca="1">IFERROR(VLOOKUP($C37&amp;K$34,Calc1!$Z$64:$AB$207,3,0),"")</f>
        <v/>
      </c>
      <c r="L37" s="108" t="str">
        <f ca="1">IFERROR(VLOOKUP($C37&amp;L$34,Calc1!$Z$64:$AB$207,3,0),"")</f>
        <v/>
      </c>
      <c r="M37" s="153" t="str">
        <f ca="1">IFERROR(VLOOKUP($C37&amp;M$34,Calc1!$Z$64:$AB$207,3,0),"")</f>
        <v/>
      </c>
      <c r="N37" s="182" t="str">
        <f t="shared" ca="1" si="3"/>
        <v/>
      </c>
    </row>
    <row r="38" spans="2:14" ht="22" customHeight="1" x14ac:dyDescent="0.3">
      <c r="B38" s="111" t="str">
        <f ca="1">IF($C38="","",INDEX(Calc1!$E$4:$E$12,MATCH($C38,Calc1!$F$4:$F$12,0)))</f>
        <v/>
      </c>
      <c r="C38" s="120" t="str">
        <f ca="1">IF(Calc1!$K$13=0,"",Calc1!$AM7)</f>
        <v/>
      </c>
      <c r="D38" s="124" t="str">
        <f ca="1">IF($C38="","",VLOOKUP($C38,Calc1!$C$17:$AC$25,25,0))</f>
        <v/>
      </c>
      <c r="E38" s="108" t="str">
        <f ca="1">IF($C38="","",VLOOKUP($C38,Calc1!$C$17:$AC$25,26,0))</f>
        <v/>
      </c>
      <c r="F38" s="108" t="str">
        <f ca="1">IF($C38="","",VLOOKUP($C38,Calc1!$C$17:$AC$25,27,0))</f>
        <v/>
      </c>
      <c r="G38" s="495" t="str">
        <f ca="1">IF($C38="","",VLOOKUP(C38,Turnierplan!$AH$12:$AI$27,2,0))</f>
        <v/>
      </c>
      <c r="H38" s="132" t="str">
        <f ca="1">IFERROR(VLOOKUP($C38&amp;H$34,Calc1!$Z$64:$AB$207,3,0),"")</f>
        <v/>
      </c>
      <c r="I38" s="108" t="str">
        <f ca="1">IFERROR(VLOOKUP($C38&amp;I$34,Calc1!$Z$64:$AB$207,3,0),"")</f>
        <v/>
      </c>
      <c r="J38" s="108" t="str">
        <f ca="1">IFERROR(VLOOKUP($C38&amp;J$34,Calc1!$Z$64:$AB$207,3,0),"")</f>
        <v/>
      </c>
      <c r="K38" s="117"/>
      <c r="L38" s="108" t="str">
        <f ca="1">IFERROR(VLOOKUP($C38&amp;L$34,Calc1!$Z$64:$AB$207,3,0),"")</f>
        <v/>
      </c>
      <c r="M38" s="153" t="str">
        <f ca="1">IFERROR(VLOOKUP($C38&amp;M$34,Calc1!$Z$64:$AB$207,3,0),"")</f>
        <v/>
      </c>
      <c r="N38" s="182" t="str">
        <f t="shared" ca="1" si="3"/>
        <v/>
      </c>
    </row>
    <row r="39" spans="2:14" ht="22" customHeight="1" x14ac:dyDescent="0.3">
      <c r="B39" s="111" t="str">
        <f ca="1">IF($C39="","",INDEX(Calc1!$E$4:$E$12,MATCH($C39,Calc1!$F$4:$F$12,0)))</f>
        <v/>
      </c>
      <c r="C39" s="120" t="str">
        <f ca="1">IF(Calc1!$K$13=0,"",Calc1!$AM8)</f>
        <v/>
      </c>
      <c r="D39" s="124" t="str">
        <f ca="1">IF($C39="","",VLOOKUP($C39,Calc1!$C$17:$AC$25,25,0))</f>
        <v/>
      </c>
      <c r="E39" s="108" t="str">
        <f ca="1">IF($C39="","",VLOOKUP($C39,Calc1!$C$17:$AC$25,26,0))</f>
        <v/>
      </c>
      <c r="F39" s="108" t="str">
        <f ca="1">IF($C39="","",VLOOKUP($C39,Calc1!$C$17:$AC$25,27,0))</f>
        <v/>
      </c>
      <c r="G39" s="495" t="str">
        <f ca="1">IF($C39="","",VLOOKUP(C39,Turnierplan!$AH$12:$AI$27,2,0))</f>
        <v/>
      </c>
      <c r="H39" s="132" t="str">
        <f ca="1">IFERROR(VLOOKUP($C39&amp;H$34,Calc1!$Z$64:$AB$207,3,0),"")</f>
        <v/>
      </c>
      <c r="I39" s="108" t="str">
        <f ca="1">IFERROR(VLOOKUP($C39&amp;I$34,Calc1!$Z$64:$AB$207,3,0),"")</f>
        <v/>
      </c>
      <c r="J39" s="108" t="str">
        <f ca="1">IFERROR(VLOOKUP($C39&amp;J$34,Calc1!$Z$64:$AB$207,3,0),"")</f>
        <v/>
      </c>
      <c r="K39" s="108" t="str">
        <f ca="1">IFERROR(VLOOKUP($C39&amp;K$34,Calc1!$Z$64:$AB$207,3,0),"")</f>
        <v/>
      </c>
      <c r="L39" s="117"/>
      <c r="M39" s="153" t="str">
        <f ca="1">IFERROR(VLOOKUP($C39&amp;M$34,Calc1!$Z$64:$AB$207,3,0),"")</f>
        <v/>
      </c>
      <c r="N39" s="182" t="str">
        <f t="shared" ca="1" si="3"/>
        <v/>
      </c>
    </row>
    <row r="40" spans="2:14" ht="22" customHeight="1" thickBot="1" x14ac:dyDescent="0.35">
      <c r="B40" s="112" t="str">
        <f ca="1">IF($C40="","",INDEX(Calc1!$E$4:$E$12,MATCH($C40,Calc1!$F$4:$F$12,0)))</f>
        <v/>
      </c>
      <c r="C40" s="121" t="str">
        <f ca="1">IF(Calc1!$K$13=0,"",Calc1!$AM9)</f>
        <v/>
      </c>
      <c r="D40" s="125" t="str">
        <f ca="1">IF($C40="","",VLOOKUP($C40,Calc1!$C$17:$AC$25,25,0))</f>
        <v/>
      </c>
      <c r="E40" s="109" t="str">
        <f ca="1">IF($C40="","",VLOOKUP($C40,Calc1!$C$17:$AC$25,26,0))</f>
        <v/>
      </c>
      <c r="F40" s="109" t="str">
        <f ca="1">IF($C40="","",VLOOKUP($C40,Calc1!$C$17:$AC$25,27,0))</f>
        <v/>
      </c>
      <c r="G40" s="496" t="str">
        <f ca="1">IF($C40="","",VLOOKUP(C40,Turnierplan!$AH$12:$AI$27,2,0))</f>
        <v/>
      </c>
      <c r="H40" s="133" t="str">
        <f ca="1">IFERROR(VLOOKUP($C40&amp;H$34,Calc1!$Z$64:$AB$207,3,0),"")</f>
        <v/>
      </c>
      <c r="I40" s="109" t="str">
        <f ca="1">IFERROR(VLOOKUP($C40&amp;I$34,Calc1!$Z$64:$AB$207,3,0),"")</f>
        <v/>
      </c>
      <c r="J40" s="109" t="str">
        <f ca="1">IFERROR(VLOOKUP($C40&amp;J$34,Calc1!$Z$64:$AB$207,3,0),"")</f>
        <v/>
      </c>
      <c r="K40" s="109" t="str">
        <f ca="1">IFERROR(VLOOKUP($C40&amp;K$34,Calc1!$Z$64:$AB$207,3,0),"")</f>
        <v/>
      </c>
      <c r="L40" s="109" t="str">
        <f ca="1">IFERROR(VLOOKUP($C40&amp;L$34,Calc1!$Z$64:$AB$207,3,0),"")</f>
        <v/>
      </c>
      <c r="M40" s="154"/>
      <c r="N40" s="183" t="str">
        <f t="shared" ca="1" si="3"/>
        <v/>
      </c>
    </row>
    <row r="41" spans="2:14" ht="13.5" thickTop="1" x14ac:dyDescent="0.3"/>
    <row r="42" spans="2:14" x14ac:dyDescent="0.3"/>
    <row r="43" spans="2:14" x14ac:dyDescent="0.3"/>
    <row r="44" spans="2:14" x14ac:dyDescent="0.3"/>
    <row r="45" spans="2:14" x14ac:dyDescent="0.3"/>
  </sheetData>
  <sheetProtection sheet="1" selectLockedCells="1"/>
  <mergeCells count="3">
    <mergeCell ref="B2:M2"/>
    <mergeCell ref="B4:M4"/>
    <mergeCell ref="B3:M3"/>
  </mergeCells>
  <conditionalFormatting sqref="B8:N13 B17:N22 B26:N31 B35:N40">
    <cfRule type="expression" dxfId="10" priority="1">
      <formula>OR(AND($B8=$B7,$C7&lt;&gt;""),AND($B8=$B9,$C9&lt;&gt;""))</formula>
    </cfRule>
  </conditionalFormatting>
  <pageMargins left="0.7" right="0.7" top="0.78740157499999996" bottom="0.78740157499999996"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vt:i4>
      </vt:variant>
    </vt:vector>
  </HeadingPairs>
  <TitlesOfParts>
    <vt:vector size="21" baseType="lpstr">
      <vt:lpstr>Planung</vt:lpstr>
      <vt:lpstr>proof</vt:lpstr>
      <vt:lpstr>Pairings</vt:lpstr>
      <vt:lpstr>Turnierplan</vt:lpstr>
      <vt:lpstr>Wertung Gr. B</vt:lpstr>
      <vt:lpstr>SR Blätter</vt:lpstr>
      <vt:lpstr>Endrunde 1</vt:lpstr>
      <vt:lpstr>Endrunde 2</vt:lpstr>
      <vt:lpstr>DirVergleich_A</vt:lpstr>
      <vt:lpstr>DirVergleich_B</vt:lpstr>
      <vt:lpstr>Endrunde 3</vt:lpstr>
      <vt:lpstr>Endrunde 4</vt:lpstr>
      <vt:lpstr>Sprache</vt:lpstr>
      <vt:lpstr>Einstellungen</vt:lpstr>
      <vt:lpstr>Info</vt:lpstr>
      <vt:lpstr>Calc1</vt:lpstr>
      <vt:lpstr>Calc2</vt:lpstr>
      <vt:lpstr>CalcE1</vt:lpstr>
      <vt:lpstr>CalcE2</vt:lpstr>
      <vt:lpstr>CalcE3</vt:lpstr>
      <vt:lpstr>'SR Blätter'!Druckbereich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Ivo Kämpf</cp:lastModifiedBy>
  <cp:lastPrinted>2024-09-07T10:41:25Z</cp:lastPrinted>
  <dcterms:created xsi:type="dcterms:W3CDTF">2010-02-21T20:03:25Z</dcterms:created>
  <dcterms:modified xsi:type="dcterms:W3CDTF">2024-09-07T13:27:01Z</dcterms:modified>
</cp:coreProperties>
</file>